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ax clculator" sheetId="1" r:id="rId1"/>
  </sheets>
  <definedNames>
    <definedName name="Excel_BuiltIn__FilterDatabase_1">'tax clculator'!$D$8:$D$8</definedName>
  </definedNames>
  <calcPr fullCalcOnLoad="1"/>
</workbook>
</file>

<file path=xl/comments1.xml><?xml version="1.0" encoding="utf-8"?>
<comments xmlns="http://schemas.openxmlformats.org/spreadsheetml/2006/main">
  <authors>
    <author>akuma68</author>
  </authors>
  <commentList>
    <comment ref="D6" authorId="0">
      <text>
        <r>
          <rPr>
            <sz val="11"/>
            <color indexed="8"/>
            <rFont val="Calibri"/>
            <family val="2"/>
          </rPr>
          <t>akuma68:</t>
        </r>
        <r>
          <rPr>
            <b/>
            <sz val="8"/>
            <rFont val="Tahoma"/>
            <family val="2"/>
          </rPr>
          <t xml:space="preserve">
Enter DOB in Day-MON-YY format. For e.g 07-OCT-81</t>
        </r>
      </text>
    </comment>
    <comment ref="C8" authorId="0">
      <text>
        <r>
          <rPr>
            <b/>
            <sz val="8"/>
            <rFont val="Tahoma"/>
            <family val="2"/>
          </rPr>
          <t>akuma68:</t>
        </r>
        <r>
          <rPr>
            <sz val="8"/>
            <rFont val="Tahoma"/>
            <family val="2"/>
          </rPr>
          <t xml:space="preserve">
Total Annual Income</t>
        </r>
      </text>
    </comment>
    <comment ref="D10" authorId="0">
      <text>
        <r>
          <rPr>
            <sz val="11"/>
            <color indexed="8"/>
            <rFont val="Calibri"/>
            <family val="2"/>
          </rPr>
          <t>akuma68:</t>
        </r>
        <r>
          <rPr>
            <b/>
            <sz val="8"/>
            <rFont val="Tahoma"/>
            <family val="2"/>
          </rPr>
          <t xml:space="preserve">
Least of Below 3 criteria</t>
        </r>
      </text>
    </comment>
    <comment ref="C12" authorId="0">
      <text>
        <r>
          <rPr>
            <b/>
            <sz val="8"/>
            <rFont val="Tahoma"/>
            <family val="2"/>
          </rPr>
          <t>akuma68:</t>
        </r>
        <r>
          <rPr>
            <sz val="8"/>
            <rFont val="Tahoma"/>
            <family val="2"/>
          </rPr>
          <t xml:space="preserve">
Annual Basic Salary</t>
        </r>
      </text>
    </comment>
    <comment ref="D12" authorId="0">
      <text>
        <r>
          <rPr>
            <sz val="11"/>
            <color indexed="8"/>
            <rFont val="Calibri"/>
            <family val="2"/>
          </rPr>
          <t>akuma68:</t>
        </r>
        <r>
          <rPr>
            <b/>
            <sz val="8"/>
            <rFont val="Tahoma"/>
            <family val="2"/>
          </rPr>
          <t xml:space="preserve">
40% of (basic+DA) for Non Metro &amp; 50% for Metro</t>
        </r>
      </text>
    </comment>
    <comment ref="C13" authorId="0">
      <text>
        <r>
          <rPr>
            <b/>
            <sz val="8"/>
            <rFont val="Tahoma"/>
            <family val="2"/>
          </rPr>
          <t>akuma68:</t>
        </r>
        <r>
          <rPr>
            <sz val="8"/>
            <rFont val="Tahoma"/>
            <family val="2"/>
          </rPr>
          <t xml:space="preserve">
Annual Rent Paid</t>
        </r>
      </text>
    </comment>
    <comment ref="D13" authorId="0">
      <text>
        <r>
          <rPr>
            <sz val="11"/>
            <color indexed="8"/>
            <rFont val="Calibri"/>
            <family val="2"/>
          </rPr>
          <t>akuma68:</t>
        </r>
        <r>
          <rPr>
            <b/>
            <sz val="8"/>
            <rFont val="Tahoma"/>
            <family val="2"/>
          </rPr>
          <t xml:space="preserve">
Rent Paid - 10% of Basic</t>
        </r>
      </text>
    </comment>
    <comment ref="C14" authorId="0">
      <text>
        <r>
          <rPr>
            <b/>
            <sz val="8"/>
            <rFont val="Tahoma"/>
            <family val="2"/>
          </rPr>
          <t>akuma68:</t>
        </r>
        <r>
          <rPr>
            <sz val="8"/>
            <rFont val="Tahoma"/>
            <family val="2"/>
          </rPr>
          <t xml:space="preserve">
 Annual HRA received</t>
        </r>
      </text>
    </comment>
    <comment ref="C15" authorId="0">
      <text>
        <r>
          <rPr>
            <sz val="11"/>
            <color indexed="8"/>
            <rFont val="Calibri"/>
            <family val="2"/>
          </rPr>
          <t>akuma68:</t>
        </r>
        <r>
          <rPr>
            <b/>
            <sz val="8"/>
            <rFont val="Tahoma"/>
            <family val="2"/>
          </rPr>
          <t xml:space="preserve">
Annual Conv. Allowance</t>
        </r>
      </text>
    </comment>
    <comment ref="C49" authorId="0">
      <text>
        <r>
          <rPr>
            <sz val="11"/>
            <color indexed="8"/>
            <rFont val="Calibri"/>
            <family val="2"/>
          </rPr>
          <t>akuma68:</t>
        </r>
        <r>
          <rPr>
            <b/>
            <sz val="8"/>
            <rFont val="Tahoma"/>
            <family val="2"/>
          </rPr>
          <t xml:space="preserve">
Self here includes spouse &amp; children</t>
        </r>
      </text>
    </comment>
    <comment ref="C47" authorId="0">
      <text>
        <r>
          <rPr>
            <b/>
            <sz val="8"/>
            <rFont val="Tahoma"/>
            <family val="0"/>
          </rPr>
          <t>akuma68:</t>
        </r>
        <r>
          <rPr>
            <sz val="8"/>
            <rFont val="Tahoma"/>
            <family val="0"/>
          </rPr>
          <t xml:space="preserve">
50% of invested amount is eligible for Tax Deduction</t>
        </r>
      </text>
    </comment>
    <comment ref="C28" authorId="0">
      <text>
        <r>
          <rPr>
            <sz val="11"/>
            <color indexed="8"/>
            <rFont val="Calibri"/>
            <family val="2"/>
          </rPr>
          <t>akuma68:</t>
        </r>
        <r>
          <rPr>
            <b/>
            <sz val="8"/>
            <rFont val="Tahoma"/>
            <family val="2"/>
          </rPr>
          <t xml:space="preserve">
Calculation is valid if you have only 1 House. For 2 or more houses there is no limit of 1.5L as losses</t>
        </r>
      </text>
    </comment>
    <comment ref="C29" authorId="0">
      <text>
        <r>
          <rPr>
            <b/>
            <sz val="8"/>
            <rFont val="Tahoma"/>
            <family val="0"/>
          </rPr>
          <t>akuma68:</t>
        </r>
        <r>
          <rPr>
            <sz val="8"/>
            <rFont val="Tahoma"/>
            <family val="0"/>
          </rPr>
          <t xml:space="preserve">
Maximum Limit is Rs 1 Lakh in addition to Sec 24 above</t>
        </r>
      </text>
    </comment>
    <comment ref="C52" authorId="0">
      <text>
        <r>
          <rPr>
            <b/>
            <sz val="8"/>
            <rFont val="Tahoma"/>
            <family val="0"/>
          </rPr>
          <t>akuma68:</t>
        </r>
        <r>
          <rPr>
            <sz val="8"/>
            <rFont val="Tahoma"/>
            <family val="0"/>
          </rPr>
          <t xml:space="preserve">
Deduction in respect of maintenance including medical treatment of dependent who is a person with disability. Maximum deduction Rs. 100,000/- in case of severe disability (more than 80%) and Rs. 50,000/- in other cases.</t>
        </r>
      </text>
    </comment>
    <comment ref="C53" authorId="0">
      <text>
        <r>
          <rPr>
            <b/>
            <sz val="8"/>
            <rFont val="Tahoma"/>
            <family val="0"/>
          </rPr>
          <t>akuma68:</t>
        </r>
        <r>
          <rPr>
            <sz val="8"/>
            <rFont val="Tahoma"/>
            <family val="0"/>
          </rPr>
          <t xml:space="preserve">
Deduction up to Rs. 40,000 (Rs. 60,000 for Senior Citizens) for expenditure actually incurred on self or dependent relative for medical treatment of specified disease or ailment</t>
        </r>
      </text>
    </comment>
    <comment ref="C56" authorId="0">
      <text>
        <r>
          <rPr>
            <b/>
            <sz val="8"/>
            <rFont val="Tahoma"/>
            <family val="0"/>
          </rPr>
          <t>akuma68:</t>
        </r>
        <r>
          <rPr>
            <sz val="8"/>
            <rFont val="Tahoma"/>
            <family val="0"/>
          </rPr>
          <t xml:space="preserve">
Deduction of Rs. 50,000 (Rs 1,00,000 in case of severe disability) to an individual who suffers from physical disability.</t>
        </r>
      </text>
    </comment>
    <comment ref="C55" authorId="0">
      <text>
        <r>
          <rPr>
            <b/>
            <sz val="8"/>
            <rFont val="Tahoma"/>
            <family val="0"/>
          </rPr>
          <t>akuma68:</t>
        </r>
        <r>
          <rPr>
            <sz val="8"/>
            <rFont val="Tahoma"/>
            <family val="0"/>
          </rPr>
          <t xml:space="preserve">
For paying rent in case you do not receive HRA</t>
        </r>
      </text>
    </comment>
    <comment ref="C30" authorId="0">
      <text>
        <r>
          <rPr>
            <b/>
            <sz val="8"/>
            <rFont val="Tahoma"/>
            <family val="0"/>
          </rPr>
          <t>akuma68:</t>
        </r>
        <r>
          <rPr>
            <sz val="8"/>
            <rFont val="Tahoma"/>
            <family val="0"/>
          </rPr>
          <t xml:space="preserve">
Deduction up to Rs 30,000 is allowed on the interest payment for loan taken for Home Improvement</t>
        </r>
      </text>
    </comment>
  </commentList>
</comments>
</file>

<file path=xl/sharedStrings.xml><?xml version="1.0" encoding="utf-8"?>
<sst xmlns="http://schemas.openxmlformats.org/spreadsheetml/2006/main" count="105" uniqueCount="89">
  <si>
    <t>www.ApnaPlan.com</t>
  </si>
  <si>
    <t>Income Tax for General</t>
  </si>
  <si>
    <t>Tax</t>
  </si>
  <si>
    <t>Tax Slabs</t>
  </si>
  <si>
    <t>Incremental</t>
  </si>
  <si>
    <t>Taxable Inc</t>
  </si>
  <si>
    <t>Tax Bracket</t>
  </si>
  <si>
    <t>Birth date</t>
  </si>
  <si>
    <t>0 -200000</t>
  </si>
  <si>
    <t>Age</t>
  </si>
  <si>
    <t>200001 - 500000</t>
  </si>
  <si>
    <t>Gross Annual Income/Salary (with all allowances)</t>
  </si>
  <si>
    <t>500001 - 1000000</t>
  </si>
  <si>
    <t>Less: Allowances exempt u/s 10(for Service Period)</t>
  </si>
  <si>
    <t>500001 +</t>
  </si>
  <si>
    <t>Total Tax</t>
  </si>
  <si>
    <t>Income Tax for Senior Citizen</t>
  </si>
  <si>
    <t>0 -250000</t>
  </si>
  <si>
    <t>250001 - 500000</t>
  </si>
  <si>
    <t>Income under the head salaries</t>
  </si>
  <si>
    <t>Add: Any other income from other sources</t>
  </si>
  <si>
    <t>Income Tax for very Senior Citizen</t>
  </si>
  <si>
    <t>0 - 500000</t>
  </si>
  <si>
    <t>1000001 +</t>
  </si>
  <si>
    <t>Gross Total Income</t>
  </si>
  <si>
    <t>Less: Deduction under chapter VI A</t>
  </si>
  <si>
    <t>Total Income</t>
  </si>
  <si>
    <t>Total Tax Payable</t>
  </si>
  <si>
    <t>Add; Edn Cess @ 3%</t>
  </si>
  <si>
    <t>Net Tax Payable</t>
  </si>
  <si>
    <t>Tax to Total Income Ratio</t>
  </si>
  <si>
    <t>(I) H.R.A. exemption</t>
  </si>
  <si>
    <t>City of Residence</t>
  </si>
  <si>
    <t>Basic Salary (Basic+DA)</t>
  </si>
  <si>
    <t>Rent Paid</t>
  </si>
  <si>
    <t>H.R.A received</t>
  </si>
  <si>
    <t>(II) Conveyance allowances(Max Rs.800/-p.m)</t>
  </si>
  <si>
    <t>(iii) Any Other Exempted Receipts/ allowances</t>
  </si>
  <si>
    <t>(iv) Professional Tax</t>
  </si>
  <si>
    <t>1. Interest received from following Investments</t>
  </si>
  <si>
    <t>a. Bank ( Saving /FD /Rec )</t>
  </si>
  <si>
    <t>b. N.S.C.(accrued/ Recd )</t>
  </si>
  <si>
    <t>d. Post Office Recring Deposit (5 yrs.)</t>
  </si>
  <si>
    <t>2. Any Other Income</t>
  </si>
  <si>
    <t>3. Any Other Income</t>
  </si>
  <si>
    <t>Less: Deduction under Sec 80C (Max Rs.1,00,000/-)</t>
  </si>
  <si>
    <t>c. Post Ofice M.I.S (6 yrs.)</t>
  </si>
  <si>
    <t>Less: Deduction under RGESS Sec 80CCG (Max Rs. 50,000/-)</t>
  </si>
  <si>
    <t>Income from house property (Section 24)</t>
  </si>
  <si>
    <t>Less: Exemption on Home Loan Interest (Sec 24 &amp; Sec 80EE)</t>
  </si>
  <si>
    <t>Tax Rebate of Rs. 2,000 (For Income of less than 5 lakhs)</t>
  </si>
  <si>
    <t>Tax Surcharge @ 10% (For Income of more than 1 Crore)</t>
  </si>
  <si>
    <t>Additional 1 Lakh exemption on Home Loan Interest (Sec 80EE)</t>
  </si>
  <si>
    <r>
      <rPr>
        <b/>
        <sz val="10"/>
        <rFont val="Arial"/>
        <family val="2"/>
      </rPr>
      <t>Terms of Usage:</t>
    </r>
    <r>
      <rPr>
        <sz val="10"/>
        <rFont val="Arial"/>
        <family val="2"/>
      </rPr>
      <t xml:space="preserve"> I encourage you to share this Income Tax Calculator for benefit of your friends and family. The usage is restricted to non commercial use only.</t>
    </r>
  </si>
  <si>
    <r>
      <rPr>
        <b/>
        <sz val="10"/>
        <rFont val="Arial"/>
        <family val="2"/>
      </rPr>
      <t>Disclaimer:</t>
    </r>
    <r>
      <rPr>
        <sz val="10"/>
        <rFont val="Arial"/>
        <family val="2"/>
      </rPr>
      <t xml:space="preserve"> All care has been taken to keep the information upto date and correct and is for educational purpose only. You are encouraged to consult your Tax Advisor before taking any decesion based on this calculator.</t>
    </r>
  </si>
  <si>
    <r>
      <t xml:space="preserve">In case of any queries or doubts please mail at - </t>
    </r>
    <r>
      <rPr>
        <b/>
        <sz val="10"/>
        <rFont val="Arial"/>
        <family val="2"/>
      </rPr>
      <t>apnaplan.com@gmail.com</t>
    </r>
  </si>
  <si>
    <t>Name</t>
  </si>
  <si>
    <t>PAN Number</t>
  </si>
  <si>
    <t>Amit Kumar</t>
  </si>
  <si>
    <t>AXXXXXXXX</t>
  </si>
  <si>
    <t>Interest paid on Home Improvement Loan (max 30,000)</t>
  </si>
  <si>
    <t>Metro</t>
  </si>
  <si>
    <t>Non-Metro</t>
  </si>
  <si>
    <t>A. EPF &amp; VPF Contribution</t>
  </si>
  <si>
    <t>B. Public Provident Fund (PPF)</t>
  </si>
  <si>
    <t>C. Senior Citizen’s Saving Scheme (SCSS)</t>
  </si>
  <si>
    <t>D. N.S.C (Investment + accrued Interest before Maturity Year)</t>
  </si>
  <si>
    <t>E. Tax Saving Fixed Deposit (5 Years and above)</t>
  </si>
  <si>
    <t>F. Tax Savings Bonds</t>
  </si>
  <si>
    <t>G. E.L.S.S (Tax Saving Mutual Fund)</t>
  </si>
  <si>
    <t>H. Life Insurance Premiums</t>
  </si>
  <si>
    <t>I. New Pension Scheme (NPS) (u/s 80CCC)</t>
  </si>
  <si>
    <t>J. Pension Plan from Insurance Companies/Mutual Funds (u/s 80CCC)</t>
  </si>
  <si>
    <t>K. 80 ccd Central Govt. Employees Pension Plan (u/s 80CCD)</t>
  </si>
  <si>
    <t>L. Housing. Loan (Principal Repayment)</t>
  </si>
  <si>
    <t>M. Stamp Duty &amp; Registration Charges</t>
  </si>
  <si>
    <t>N. Tuition fees for 2 children</t>
  </si>
  <si>
    <t>A. 80 D Medical Insurance premiums (for Self )</t>
  </si>
  <si>
    <t>B. 80 D Medical Insurance premiums (for Parents)</t>
  </si>
  <si>
    <t>C. 80 E Int Paid on Education Loan</t>
  </si>
  <si>
    <t>D. 80 DD Medical Treatment of handicapped Dependent</t>
  </si>
  <si>
    <t>E. 80DDB Expenditure on Selected Medical Treatment for self/ dependent</t>
  </si>
  <si>
    <t>F. 80G, 80GGA, 80GGC Donation to approved funds</t>
  </si>
  <si>
    <t>G. 80GG For Rent in case of no HRA Component</t>
  </si>
  <si>
    <t>H. 80U For Physically Disable Assesse</t>
  </si>
  <si>
    <t>I. Any other</t>
  </si>
  <si>
    <t>Income Tax Calculator for FY 2014-15</t>
  </si>
  <si>
    <t>Recommended Books</t>
  </si>
  <si>
    <t xml:space="preserve">Authored by Lakhotia, a very renowned tax consultant and is regular on CNBC Awaaz “Tax Guru” Program. Good book to understand your taxes!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</si>
</sst>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quot; -&quot;#\ ;@\ "/>
    <numFmt numFmtId="165" formatCode="&quot;Yes&quot;;&quot;Yes&quot;;&quot;No&quot;"/>
    <numFmt numFmtId="166" formatCode="&quot;True&quot;;&quot;True&quot;;&quot;False&quot;"/>
    <numFmt numFmtId="167" formatCode="&quot;On&quot;;&quot;On&quot;;&quot;Off&quot;"/>
    <numFmt numFmtId="168" formatCode="[$€-2]\ #,##0.00_);[Red]\([$€-2]\ #,##0.00\)"/>
  </numFmts>
  <fonts count="58">
    <font>
      <sz val="10"/>
      <name val="Arial"/>
      <family val="2"/>
    </font>
    <font>
      <b/>
      <sz val="16"/>
      <name val="Arial"/>
      <family val="2"/>
    </font>
    <font>
      <sz val="16"/>
      <name val="Arial"/>
      <family val="2"/>
    </font>
    <font>
      <sz val="10"/>
      <name val="Calibri"/>
      <family val="2"/>
    </font>
    <font>
      <b/>
      <sz val="10"/>
      <name val="Arial"/>
      <family val="2"/>
    </font>
    <font>
      <b/>
      <sz val="11"/>
      <name val="Arial"/>
      <family val="2"/>
    </font>
    <font>
      <sz val="11"/>
      <color indexed="62"/>
      <name val="Calibri"/>
      <family val="2"/>
    </font>
    <font>
      <sz val="10"/>
      <color indexed="9"/>
      <name val="Calibri"/>
      <family val="2"/>
    </font>
    <font>
      <b/>
      <sz val="11"/>
      <color indexed="63"/>
      <name val="Calibri"/>
      <family val="2"/>
    </font>
    <font>
      <u val="single"/>
      <sz val="14"/>
      <color indexed="12"/>
      <name val="Arial"/>
      <family val="2"/>
    </font>
    <font>
      <sz val="8"/>
      <name val="Tahoma"/>
      <family val="2"/>
    </font>
    <font>
      <b/>
      <sz val="8"/>
      <name val="Tahoma"/>
      <family val="2"/>
    </font>
    <font>
      <sz val="11"/>
      <color indexed="8"/>
      <name val="Calibri"/>
      <family val="2"/>
    </font>
    <font>
      <b/>
      <sz val="14"/>
      <color indexed="20"/>
      <name val="Calibri"/>
      <family val="2"/>
    </font>
    <font>
      <b/>
      <sz val="12"/>
      <color indexed="17"/>
      <name val="Calibri"/>
      <family val="2"/>
    </font>
    <font>
      <b/>
      <sz val="12"/>
      <color indexed="58"/>
      <name val="Calibri"/>
      <family val="2"/>
    </font>
    <font>
      <b/>
      <sz val="11"/>
      <color indexed="62"/>
      <name val="Calibri"/>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58"/>
      <name val="Calibri"/>
      <family val="2"/>
    </font>
    <font>
      <b/>
      <sz val="15"/>
      <color indexed="62"/>
      <name val="Calibri"/>
      <family val="2"/>
    </font>
    <font>
      <b/>
      <sz val="13"/>
      <color indexed="62"/>
      <name val="Calibri"/>
      <family val="2"/>
    </font>
    <font>
      <u val="single"/>
      <sz val="10"/>
      <color indexed="12"/>
      <name val="Arial"/>
      <family val="2"/>
    </font>
    <font>
      <sz val="11"/>
      <color indexed="52"/>
      <name val="Calibri"/>
      <family val="2"/>
    </font>
    <font>
      <sz val="11"/>
      <color indexed="60"/>
      <name val="Calibri"/>
      <family val="2"/>
    </font>
    <font>
      <b/>
      <sz val="18"/>
      <color indexed="62"/>
      <name val="Cambria"/>
      <family val="2"/>
    </font>
    <font>
      <b/>
      <sz val="11"/>
      <color indexed="8"/>
      <name val="Calibri"/>
      <family val="2"/>
    </font>
    <font>
      <sz val="11"/>
      <color indexed="10"/>
      <name val="Calibri"/>
      <family val="2"/>
    </font>
    <font>
      <sz val="18"/>
      <color indexed="9"/>
      <name val="Calibri"/>
      <family val="0"/>
    </font>
    <font>
      <b/>
      <sz val="14"/>
      <name val="Arial"/>
      <family val="2"/>
    </font>
    <font>
      <sz val="14"/>
      <color indexed="9"/>
      <name val="Gill Sans MT"/>
      <family val="2"/>
    </font>
    <font>
      <sz val="12"/>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FFFF"/>
      <name val="Gill Sans MT"/>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54"/>
        <bgColor indexed="64"/>
      </patternFill>
    </fill>
    <fill>
      <patternFill patternType="solid">
        <fgColor indexed="47"/>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6"/>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23"/>
      </bottom>
    </border>
    <border>
      <left style="medium"/>
      <right>
        <color indexed="63"/>
      </right>
      <top>
        <color indexed="63"/>
      </top>
      <bottom>
        <color indexed="63"/>
      </bottom>
    </border>
    <border>
      <left style="double">
        <color indexed="63"/>
      </left>
      <right style="medium"/>
      <top style="double">
        <color indexed="63"/>
      </top>
      <bottom style="double">
        <color indexed="63"/>
      </bottom>
    </border>
    <border>
      <left>
        <color indexed="63"/>
      </left>
      <right>
        <color indexed="63"/>
      </right>
      <top>
        <color indexed="63"/>
      </top>
      <bottom style="thin">
        <color indexed="56"/>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double">
        <color indexed="63"/>
      </left>
      <right style="medium"/>
      <top>
        <color indexed="63"/>
      </top>
      <bottom style="double">
        <color indexed="63"/>
      </bottom>
    </border>
    <border>
      <left style="thin">
        <color indexed="63"/>
      </left>
      <right style="medium"/>
      <top style="thin">
        <color indexed="63"/>
      </top>
      <bottom style="thin">
        <color indexed="63"/>
      </bottom>
    </border>
    <border>
      <left style="medium"/>
      <right>
        <color indexed="63"/>
      </right>
      <top>
        <color indexed="63"/>
      </top>
      <bottom style="thin">
        <color indexed="56"/>
      </bottom>
    </border>
    <border>
      <left style="double">
        <color indexed="63"/>
      </left>
      <right style="medium"/>
      <top style="double">
        <color indexed="63"/>
      </top>
      <bottom style="thin">
        <color indexed="56"/>
      </bottom>
    </border>
    <border>
      <left style="medium"/>
      <right>
        <color indexed="63"/>
      </right>
      <top>
        <color indexed="63"/>
      </top>
      <bottom style="medium"/>
    </border>
    <border>
      <left>
        <color indexed="63"/>
      </left>
      <right>
        <color indexed="63"/>
      </right>
      <top>
        <color indexed="63"/>
      </top>
      <bottom style="medium"/>
    </border>
    <border>
      <left style="double">
        <color indexed="63"/>
      </left>
      <right style="medium"/>
      <top style="double">
        <color indexed="63"/>
      </top>
      <bottom style="medium"/>
    </border>
    <border>
      <left style="thin">
        <color indexed="56"/>
      </left>
      <right style="thin">
        <color indexed="23"/>
      </right>
      <top style="thin">
        <color indexed="23"/>
      </top>
      <bottom style="thin">
        <color indexed="23"/>
      </bottom>
    </border>
    <border>
      <left style="thin">
        <color indexed="23"/>
      </left>
      <right style="thin">
        <color indexed="23"/>
      </right>
      <top style="thin">
        <color indexed="56"/>
      </top>
      <bottom style="thin">
        <color indexed="2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23"/>
      </left>
      <right>
        <color indexed="63"/>
      </right>
      <top style="medium"/>
      <bottom style="thin">
        <color indexed="56"/>
      </bottom>
    </border>
    <border>
      <left>
        <color indexed="63"/>
      </left>
      <right>
        <color indexed="63"/>
      </right>
      <top style="medium"/>
      <bottom style="thin">
        <color indexed="56"/>
      </bottom>
    </border>
    <border>
      <left>
        <color indexed="63"/>
      </left>
      <right style="medium"/>
      <top style="medium"/>
      <bottom style="thin">
        <color indexed="56"/>
      </bottom>
    </border>
    <border>
      <left style="thin">
        <color indexed="23"/>
      </left>
      <right>
        <color indexed="63"/>
      </right>
      <top style="thin">
        <color indexed="56"/>
      </top>
      <bottom style="thin">
        <color indexed="23"/>
      </bottom>
    </border>
    <border>
      <left>
        <color indexed="63"/>
      </left>
      <right>
        <color indexed="63"/>
      </right>
      <top style="thin">
        <color indexed="56"/>
      </top>
      <bottom style="thin">
        <color indexed="23"/>
      </bottom>
    </border>
    <border>
      <left>
        <color indexed="63"/>
      </left>
      <right style="medium"/>
      <top style="thin">
        <color indexed="56"/>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3" borderId="1" applyNumberFormat="0" applyAlignment="0" applyProtection="0"/>
    <xf numFmtId="0" fontId="50" fillId="0" borderId="6" applyNumberFormat="0" applyFill="0" applyAlignment="0" applyProtection="0"/>
    <xf numFmtId="0" fontId="51" fillId="34" borderId="0" applyNumberFormat="0" applyBorder="0" applyAlignment="0" applyProtection="0"/>
    <xf numFmtId="0" fontId="0" fillId="35" borderId="7" applyNumberFormat="0" applyFont="0" applyAlignment="0" applyProtection="0"/>
    <xf numFmtId="0" fontId="52" fillId="27" borderId="8" applyNumberFormat="0" applyAlignment="0" applyProtection="0"/>
    <xf numFmtId="0" fontId="12" fillId="36" borderId="0" applyNumberFormat="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1" fontId="0" fillId="37" borderId="10" xfId="0" applyNumberFormat="1" applyFill="1" applyBorder="1" applyAlignment="1" applyProtection="1">
      <alignment horizontal="center" vertical="center"/>
      <protection hidden="1"/>
    </xf>
    <xf numFmtId="3" fontId="0" fillId="29" borderId="0" xfId="0" applyNumberFormat="1" applyFont="1" applyFill="1" applyBorder="1" applyAlignment="1" applyProtection="1">
      <alignment vertical="center"/>
      <protection hidden="1"/>
    </xf>
    <xf numFmtId="3" fontId="8" fillId="38" borderId="11" xfId="0" applyNumberFormat="1" applyFont="1" applyFill="1" applyBorder="1" applyAlignment="1" applyProtection="1">
      <alignment vertical="center"/>
      <protection hidden="1"/>
    </xf>
    <xf numFmtId="0" fontId="0" fillId="0" borderId="0" xfId="0" applyAlignment="1" applyProtection="1">
      <alignment vertical="center"/>
      <protection hidden="1"/>
    </xf>
    <xf numFmtId="0" fontId="5" fillId="29" borderId="0" xfId="0" applyFont="1" applyFill="1" applyBorder="1" applyAlignment="1" applyProtection="1">
      <alignment vertical="center"/>
      <protection hidden="1"/>
    </xf>
    <xf numFmtId="0" fontId="4" fillId="29" borderId="0" xfId="0" applyFont="1" applyFill="1" applyBorder="1" applyAlignment="1" applyProtection="1">
      <alignment vertical="center"/>
      <protection hidden="1"/>
    </xf>
    <xf numFmtId="0" fontId="2" fillId="0" borderId="0" xfId="0" applyFont="1" applyAlignment="1" applyProtection="1">
      <alignment vertical="center"/>
      <protection hidden="1"/>
    </xf>
    <xf numFmtId="0" fontId="4" fillId="39" borderId="0" xfId="0" applyFont="1" applyFill="1" applyAlignment="1" applyProtection="1">
      <alignment vertical="center"/>
      <protection hidden="1"/>
    </xf>
    <xf numFmtId="0" fontId="4" fillId="0" borderId="0" xfId="0" applyFont="1" applyAlignment="1" applyProtection="1">
      <alignment vertical="center"/>
      <protection hidden="1"/>
    </xf>
    <xf numFmtId="164" fontId="0" fillId="0" borderId="0" xfId="0" applyNumberFormat="1" applyFont="1" applyFill="1" applyBorder="1" applyAlignment="1" applyProtection="1">
      <alignment vertical="center"/>
      <protection hidden="1"/>
    </xf>
    <xf numFmtId="1" fontId="0" fillId="0" borderId="0" xfId="0" applyNumberFormat="1" applyFont="1" applyFill="1" applyBorder="1" applyAlignment="1" applyProtection="1">
      <alignment vertical="center"/>
      <protection hidden="1"/>
    </xf>
    <xf numFmtId="9" fontId="0" fillId="0" borderId="0" xfId="0" applyNumberFormat="1" applyAlignment="1" applyProtection="1">
      <alignment vertical="center"/>
      <protection hidden="1"/>
    </xf>
    <xf numFmtId="3" fontId="0" fillId="0" borderId="0" xfId="0" applyNumberFormat="1" applyFon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164" fontId="4" fillId="0" borderId="0" xfId="0" applyNumberFormat="1" applyFont="1" applyFill="1" applyBorder="1" applyAlignment="1" applyProtection="1">
      <alignment vertical="center"/>
      <protection hidden="1"/>
    </xf>
    <xf numFmtId="0" fontId="0" fillId="0" borderId="0" xfId="0" applyAlignment="1" applyProtection="1">
      <alignment/>
      <protection hidden="1"/>
    </xf>
    <xf numFmtId="0" fontId="0" fillId="29" borderId="0" xfId="0" applyFill="1" applyBorder="1" applyAlignment="1" applyProtection="1">
      <alignment vertical="center"/>
      <protection hidden="1"/>
    </xf>
    <xf numFmtId="0" fontId="0" fillId="29" borderId="12" xfId="0" applyFill="1" applyBorder="1" applyAlignment="1" applyProtection="1">
      <alignment vertical="center"/>
      <protection hidden="1"/>
    </xf>
    <xf numFmtId="3" fontId="0" fillId="0" borderId="0" xfId="0" applyNumberFormat="1" applyAlignment="1" applyProtection="1">
      <alignment/>
      <protection hidden="1"/>
    </xf>
    <xf numFmtId="0" fontId="0" fillId="0" borderId="0" xfId="0" applyBorder="1" applyAlignment="1" applyProtection="1">
      <alignment vertical="center"/>
      <protection hidden="1"/>
    </xf>
    <xf numFmtId="0" fontId="5" fillId="29" borderId="13" xfId="0" applyFont="1" applyFill="1" applyBorder="1" applyAlignment="1" applyProtection="1">
      <alignment vertical="center"/>
      <protection hidden="1"/>
    </xf>
    <xf numFmtId="3" fontId="7" fillId="40" borderId="14" xfId="0" applyNumberFormat="1" applyFont="1" applyFill="1" applyBorder="1" applyAlignment="1" applyProtection="1">
      <alignment vertical="center"/>
      <protection hidden="1"/>
    </xf>
    <xf numFmtId="3" fontId="13" fillId="0" borderId="15" xfId="0" applyNumberFormat="1" applyFont="1" applyBorder="1" applyAlignment="1" applyProtection="1">
      <alignment vertical="center"/>
      <protection hidden="1"/>
    </xf>
    <xf numFmtId="0" fontId="0" fillId="0" borderId="0" xfId="0" applyAlignment="1" applyProtection="1">
      <alignment horizontal="center"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15" fontId="0" fillId="0" borderId="0" xfId="0" applyNumberFormat="1" applyAlignment="1" applyProtection="1">
      <alignment/>
      <protection hidden="1"/>
    </xf>
    <xf numFmtId="0" fontId="5" fillId="29" borderId="18" xfId="0" applyFont="1" applyFill="1" applyBorder="1" applyAlignment="1" applyProtection="1">
      <alignment horizontal="right" vertical="center"/>
      <protection hidden="1"/>
    </xf>
    <xf numFmtId="0" fontId="5" fillId="29" borderId="13" xfId="0" applyFont="1" applyFill="1" applyBorder="1" applyAlignment="1" applyProtection="1">
      <alignment horizontal="right" vertical="center"/>
      <protection hidden="1"/>
    </xf>
    <xf numFmtId="0" fontId="0" fillId="29" borderId="13" xfId="0" applyFill="1" applyBorder="1" applyAlignment="1" applyProtection="1">
      <alignment vertical="center"/>
      <protection hidden="1"/>
    </xf>
    <xf numFmtId="0" fontId="3" fillId="29" borderId="19" xfId="0" applyFont="1" applyFill="1" applyBorder="1" applyAlignment="1" applyProtection="1">
      <alignment vertical="center"/>
      <protection hidden="1"/>
    </xf>
    <xf numFmtId="0" fontId="4" fillId="29" borderId="13" xfId="0" applyFont="1" applyFill="1" applyBorder="1" applyAlignment="1" applyProtection="1">
      <alignment vertical="center"/>
      <protection hidden="1"/>
    </xf>
    <xf numFmtId="3" fontId="3" fillId="29" borderId="19" xfId="0" applyNumberFormat="1" applyFont="1" applyFill="1" applyBorder="1" applyAlignment="1" applyProtection="1">
      <alignment vertical="center"/>
      <protection hidden="1"/>
    </xf>
    <xf numFmtId="3" fontId="7" fillId="40" borderId="20" xfId="0" applyNumberFormat="1" applyFont="1" applyFill="1" applyBorder="1" applyAlignment="1" applyProtection="1">
      <alignment vertical="center"/>
      <protection hidden="1"/>
    </xf>
    <xf numFmtId="3" fontId="8" fillId="38" borderId="21" xfId="0" applyNumberFormat="1" applyFont="1" applyFill="1" applyBorder="1" applyAlignment="1" applyProtection="1">
      <alignment vertical="center"/>
      <protection hidden="1"/>
    </xf>
    <xf numFmtId="0" fontId="13" fillId="0" borderId="22" xfId="0" applyNumberFormat="1" applyFont="1" applyBorder="1" applyAlignment="1" applyProtection="1">
      <alignment vertical="center"/>
      <protection hidden="1"/>
    </xf>
    <xf numFmtId="3" fontId="13" fillId="30" borderId="23" xfId="0" applyNumberFormat="1" applyFont="1" applyFill="1" applyBorder="1" applyAlignment="1" applyProtection="1">
      <alignment vertical="center"/>
      <protection hidden="1"/>
    </xf>
    <xf numFmtId="0" fontId="14" fillId="0" borderId="24" xfId="0" applyNumberFormat="1" applyFont="1" applyBorder="1" applyAlignment="1" applyProtection="1">
      <alignment vertical="center"/>
      <protection hidden="1"/>
    </xf>
    <xf numFmtId="3" fontId="14" fillId="0" borderId="25" xfId="0" applyNumberFormat="1" applyFont="1" applyBorder="1" applyAlignment="1" applyProtection="1">
      <alignment vertical="center"/>
      <protection hidden="1"/>
    </xf>
    <xf numFmtId="9" fontId="15" fillId="36" borderId="26" xfId="0" applyNumberFormat="1" applyFont="1" applyFill="1" applyBorder="1" applyAlignment="1" applyProtection="1">
      <alignment vertical="center"/>
      <protection hidden="1"/>
    </xf>
    <xf numFmtId="0" fontId="17" fillId="0" borderId="0" xfId="0" applyFont="1" applyAlignment="1" applyProtection="1">
      <alignment vertical="center"/>
      <protection hidden="1"/>
    </xf>
    <xf numFmtId="15" fontId="0" fillId="13" borderId="27" xfId="0" applyNumberFormat="1" applyFill="1" applyBorder="1" applyAlignment="1" applyProtection="1">
      <alignment horizontal="center" vertical="center"/>
      <protection locked="0"/>
    </xf>
    <xf numFmtId="3" fontId="6" fillId="41" borderId="28" xfId="0" applyNumberFormat="1" applyFont="1" applyFill="1" applyBorder="1" applyAlignment="1" applyProtection="1">
      <alignment vertical="center"/>
      <protection locked="0"/>
    </xf>
    <xf numFmtId="3" fontId="6" fillId="41" borderId="29" xfId="0" applyNumberFormat="1" applyFont="1" applyFill="1" applyBorder="1" applyAlignment="1" applyProtection="1">
      <alignment horizontal="right" vertical="center"/>
      <protection locked="0"/>
    </xf>
    <xf numFmtId="3" fontId="6" fillId="41" borderId="29" xfId="0" applyNumberFormat="1" applyFont="1" applyFill="1" applyBorder="1" applyAlignment="1" applyProtection="1">
      <alignment vertical="center"/>
      <protection locked="0"/>
    </xf>
    <xf numFmtId="3" fontId="0" fillId="29" borderId="0" xfId="0" applyNumberFormat="1" applyFont="1" applyFill="1" applyBorder="1" applyAlignment="1" applyProtection="1">
      <alignment vertical="center"/>
      <protection locked="0"/>
    </xf>
    <xf numFmtId="0" fontId="0" fillId="29" borderId="13" xfId="0" applyFill="1" applyBorder="1" applyAlignment="1" applyProtection="1">
      <alignment horizontal="left" vertical="center" indent="2"/>
      <protection hidden="1"/>
    </xf>
    <xf numFmtId="0" fontId="0" fillId="29" borderId="13" xfId="0" applyFill="1" applyBorder="1" applyAlignment="1" applyProtection="1">
      <alignment horizontal="left" vertical="center" wrapText="1" indent="2"/>
      <protection hidden="1"/>
    </xf>
    <xf numFmtId="0" fontId="4" fillId="29" borderId="13" xfId="0" applyFont="1" applyFill="1" applyBorder="1" applyAlignment="1" applyProtection="1">
      <alignment horizontal="left" vertical="center" indent="2"/>
      <protection hidden="1"/>
    </xf>
    <xf numFmtId="0" fontId="1" fillId="0" borderId="30" xfId="0" applyNumberFormat="1" applyFont="1" applyFill="1" applyBorder="1" applyAlignment="1" applyProtection="1">
      <alignment horizontal="center" vertical="center"/>
      <protection hidden="1"/>
    </xf>
    <xf numFmtId="0" fontId="9" fillId="0" borderId="0" xfId="0" applyNumberFormat="1" applyFont="1" applyFill="1"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34" xfId="0" applyBorder="1" applyAlignment="1" applyProtection="1">
      <alignment horizontal="left" vertical="center" wrapText="1"/>
      <protection hidden="1"/>
    </xf>
    <xf numFmtId="0" fontId="0" fillId="0" borderId="35" xfId="0" applyBorder="1" applyAlignment="1" applyProtection="1">
      <alignment horizontal="left" vertical="center" wrapText="1"/>
      <protection hidden="1"/>
    </xf>
    <xf numFmtId="0" fontId="0" fillId="0" borderId="36" xfId="0" applyBorder="1" applyAlignment="1" applyProtection="1">
      <alignment horizontal="left" vertical="center" wrapText="1"/>
      <protection hidden="1"/>
    </xf>
    <xf numFmtId="0" fontId="0" fillId="0" borderId="37" xfId="0" applyBorder="1" applyAlignment="1" applyProtection="1">
      <alignment horizontal="left" vertical="center" wrapText="1"/>
      <protection hidden="1"/>
    </xf>
    <xf numFmtId="0" fontId="0" fillId="0" borderId="38" xfId="0" applyBorder="1" applyAlignment="1" applyProtection="1">
      <alignment horizontal="left" vertical="center" wrapText="1"/>
      <protection hidden="1"/>
    </xf>
    <xf numFmtId="0" fontId="0" fillId="0" borderId="39" xfId="0" applyBorder="1" applyAlignment="1" applyProtection="1">
      <alignment horizontal="left" vertical="center" wrapText="1"/>
      <protection hidden="1"/>
    </xf>
    <xf numFmtId="3" fontId="16" fillId="41" borderId="40" xfId="0" applyNumberFormat="1" applyFont="1" applyFill="1" applyBorder="1" applyAlignment="1" applyProtection="1">
      <alignment horizontal="center" vertical="center"/>
      <protection locked="0"/>
    </xf>
    <xf numFmtId="3" fontId="16" fillId="41" borderId="41" xfId="0" applyNumberFormat="1" applyFont="1" applyFill="1" applyBorder="1" applyAlignment="1" applyProtection="1">
      <alignment horizontal="center" vertical="center"/>
      <protection locked="0"/>
    </xf>
    <xf numFmtId="3" fontId="16" fillId="41" borderId="42" xfId="0" applyNumberFormat="1" applyFont="1" applyFill="1" applyBorder="1" applyAlignment="1" applyProtection="1">
      <alignment horizontal="center" vertical="center"/>
      <protection locked="0"/>
    </xf>
    <xf numFmtId="3" fontId="16" fillId="41" borderId="43" xfId="0" applyNumberFormat="1" applyFont="1" applyFill="1" applyBorder="1" applyAlignment="1" applyProtection="1">
      <alignment horizontal="center" vertical="center"/>
      <protection locked="0"/>
    </xf>
    <xf numFmtId="3" fontId="16" fillId="41" borderId="44" xfId="0" applyNumberFormat="1" applyFont="1" applyFill="1" applyBorder="1" applyAlignment="1" applyProtection="1">
      <alignment horizontal="center" vertical="center"/>
      <protection locked="0"/>
    </xf>
    <xf numFmtId="3" fontId="16" fillId="41" borderId="45" xfId="0" applyNumberFormat="1" applyFont="1" applyFill="1" applyBorder="1" applyAlignment="1" applyProtection="1">
      <alignment horizontal="center" vertical="center"/>
      <protection locked="0"/>
    </xf>
    <xf numFmtId="0" fontId="34" fillId="0" borderId="46" xfId="0" applyFont="1" applyBorder="1" applyAlignment="1" applyProtection="1">
      <alignment horizontal="center"/>
      <protection hidden="1"/>
    </xf>
    <xf numFmtId="0" fontId="34" fillId="0" borderId="47" xfId="0" applyFont="1" applyBorder="1" applyAlignment="1" applyProtection="1">
      <alignment horizontal="center"/>
      <protection hidden="1"/>
    </xf>
    <xf numFmtId="0" fontId="34" fillId="0" borderId="48" xfId="0" applyFont="1" applyBorder="1" applyAlignment="1" applyProtection="1">
      <alignment horizontal="center"/>
      <protection hidden="1"/>
    </xf>
    <xf numFmtId="0" fontId="56" fillId="0" borderId="0" xfId="0" applyFont="1" applyAlignment="1">
      <alignment horizont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CC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apnaplan.com/budget-2013-additional-1-lakh-exemption-on-home-loan-us-80ee/" TargetMode="External" /><Relationship Id="rId2" Type="http://schemas.openxmlformats.org/officeDocument/2006/relationships/hyperlink" Target="http://apnaplan.com/8-questions-about-tax-exemption-on-hra/" TargetMode="External" /><Relationship Id="rId3" Type="http://schemas.openxmlformats.org/officeDocument/2006/relationships/hyperlink" Target="http://apnaplan.com/tag/sec-80c/" TargetMode="External" /><Relationship Id="rId4" Type="http://schemas.openxmlformats.org/officeDocument/2006/relationships/hyperlink" Target="http://apnaplan.com/category/rgess/" TargetMode="External" /><Relationship Id="rId5" Type="http://schemas.openxmlformats.org/officeDocument/2006/relationships/hyperlink" Target="http://apnaplan.com/tag/tax-saving-fd/" TargetMode="External" /><Relationship Id="rId6" Type="http://schemas.openxmlformats.org/officeDocument/2006/relationships/hyperlink" Target="http://apnaplan.com/category/mutual-funds/elss/" TargetMode="External" /><Relationship Id="rId7" Type="http://schemas.openxmlformats.org/officeDocument/2006/relationships/hyperlink" Target="http://apnaplan.com/tax-benefit-on-education-loan-sec-80e/" TargetMode="External" /><Relationship Id="rId8" Type="http://schemas.openxmlformats.org/officeDocument/2006/relationships/hyperlink" Target="http://apnaplan.com/budget-2013-are-you-eligible-for-rs-2000-tax-rebate-under-sec-87a/" TargetMode="External" /><Relationship Id="rId9" Type="http://schemas.openxmlformats.org/officeDocument/2006/relationships/hyperlink" Target="http://apnaplan.com/savings-bank-account-becomes-tax-efficient-budget-2012/" TargetMode="External" /><Relationship Id="rId10" Type="http://schemas.openxmlformats.org/officeDocument/2006/relationships/image" Target="../media/image1.jpeg" /><Relationship Id="rId11" Type="http://schemas.openxmlformats.org/officeDocument/2006/relationships/hyperlink" Target="http://www.facebook.com/apnaplan" TargetMode="External" /><Relationship Id="rId12" Type="http://schemas.openxmlformats.org/officeDocument/2006/relationships/hyperlink" Target="http://www.facebook.com/apnaplan" TargetMode="External" /><Relationship Id="rId13" Type="http://schemas.openxmlformats.org/officeDocument/2006/relationships/image" Target="../media/image2.png" /><Relationship Id="rId14" Type="http://schemas.openxmlformats.org/officeDocument/2006/relationships/hyperlink" Target="http://apnaplan.com/" TargetMode="External" /><Relationship Id="rId15" Type="http://schemas.openxmlformats.org/officeDocument/2006/relationships/hyperlink" Target="http://apnaplan.com/" TargetMode="External" /><Relationship Id="rId16" Type="http://schemas.openxmlformats.org/officeDocument/2006/relationships/hyperlink" Target="http://apnaplan.com/wp-content/uploads/2014/05/How_to_Save_Tax_for_FY_2014_15.pdf" TargetMode="External" /><Relationship Id="rId17" Type="http://schemas.openxmlformats.org/officeDocument/2006/relationships/image" Target="../media/image3.jpeg" /><Relationship Id="rId18" Type="http://schemas.openxmlformats.org/officeDocument/2006/relationships/hyperlink" Target="http://t.co/42y1SPSdBP" TargetMode="External" /><Relationship Id="rId19" Type="http://schemas.openxmlformats.org/officeDocument/2006/relationships/hyperlink" Target="http://t.co/42y1SPSdBP" TargetMode="External" /><Relationship Id="rId20" Type="http://schemas.openxmlformats.org/officeDocument/2006/relationships/image" Target="../media/image4.jpeg" /><Relationship Id="rId21" Type="http://schemas.openxmlformats.org/officeDocument/2006/relationships/hyperlink" Target="http://t.co/7MEr4gmmEY" TargetMode="External" /><Relationship Id="rId22" Type="http://schemas.openxmlformats.org/officeDocument/2006/relationships/hyperlink" Target="http://t.co/7MEr4gmmEY" TargetMode="External" /><Relationship Id="rId23" Type="http://schemas.openxmlformats.org/officeDocument/2006/relationships/image" Target="../media/image5.jpeg" /><Relationship Id="rId24" Type="http://schemas.openxmlformats.org/officeDocument/2006/relationships/hyperlink" Target="http://t.co/je3vXyGTsU" TargetMode="External" /><Relationship Id="rId25" Type="http://schemas.openxmlformats.org/officeDocument/2006/relationships/hyperlink" Target="http://t.co/je3vXyGTsU" TargetMode="External" /><Relationship Id="rId26" Type="http://schemas.openxmlformats.org/officeDocument/2006/relationships/image" Target="../media/image6.jpeg" /><Relationship Id="rId27" Type="http://schemas.openxmlformats.org/officeDocument/2006/relationships/hyperlink" Target="http://t.co/GfhfyvjcdV" TargetMode="External" /><Relationship Id="rId28" Type="http://schemas.openxmlformats.org/officeDocument/2006/relationships/hyperlink" Target="http://t.co/GfhfyvjcdV" TargetMode="External" /><Relationship Id="rId29" Type="http://schemas.openxmlformats.org/officeDocument/2006/relationships/image" Target="../media/image7.jpeg" /><Relationship Id="rId30" Type="http://schemas.openxmlformats.org/officeDocument/2006/relationships/hyperlink" Target="http://t.co/bzyCvVfoju" TargetMode="External" /><Relationship Id="rId31" Type="http://schemas.openxmlformats.org/officeDocument/2006/relationships/hyperlink" Target="http://t.co/bzyCvVfoju" TargetMode="External" /><Relationship Id="rId32" Type="http://schemas.openxmlformats.org/officeDocument/2006/relationships/image" Target="../media/image8.jpeg" /><Relationship Id="rId33" Type="http://schemas.openxmlformats.org/officeDocument/2006/relationships/hyperlink" Target="http://t.co/NvSGrhbC9b" TargetMode="External" /><Relationship Id="rId34" Type="http://schemas.openxmlformats.org/officeDocument/2006/relationships/hyperlink" Target="http://t.co/NvSGrhbC9b" TargetMode="External" /><Relationship Id="rId35" Type="http://schemas.openxmlformats.org/officeDocument/2006/relationships/image" Target="../media/image9.jpeg" /><Relationship Id="rId36" Type="http://schemas.openxmlformats.org/officeDocument/2006/relationships/hyperlink" Target="http://t.co/6QYYzK2Yjb" TargetMode="External" /><Relationship Id="rId37" Type="http://schemas.openxmlformats.org/officeDocument/2006/relationships/hyperlink" Target="http://t.co/6QYYzK2Yjb"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27</xdr:row>
      <xdr:rowOff>104775</xdr:rowOff>
    </xdr:from>
    <xdr:to>
      <xdr:col>10</xdr:col>
      <xdr:colOff>371475</xdr:colOff>
      <xdr:row>33</xdr:row>
      <xdr:rowOff>57150</xdr:rowOff>
    </xdr:to>
    <xdr:sp>
      <xdr:nvSpPr>
        <xdr:cNvPr id="1" name="Rectangular Callout 1">
          <a:hlinkClick r:id="rId1"/>
        </xdr:cNvPr>
        <xdr:cNvSpPr>
          <a:spLocks/>
        </xdr:cNvSpPr>
      </xdr:nvSpPr>
      <xdr:spPr>
        <a:xfrm>
          <a:off x="6943725" y="5600700"/>
          <a:ext cx="2352675" cy="1143000"/>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1" i="0" u="none" baseline="0">
              <a:solidFill>
                <a:srgbClr val="000000"/>
              </a:solidFill>
            </a:rPr>
            <a:t>Sec 80EE</a:t>
          </a:r>
          <a:r>
            <a:rPr lang="en-US" cap="none" sz="1100" b="0" i="0" u="none" baseline="0">
              <a:solidFill>
                <a:srgbClr val="000000"/>
              </a:solidFill>
            </a:rPr>
            <a:t> has been introduced in Budget 2013-14 and is valid for first time home buyers  with home purchase</a:t>
          </a:r>
          <a:r>
            <a:rPr lang="en-US" cap="none" sz="1100" b="0" i="0" u="none" baseline="0">
              <a:solidFill>
                <a:srgbClr val="000000"/>
              </a:solidFill>
            </a:rPr>
            <a:t> under Rs 40 lakh and loan of less than Rs. 25 lakhs </a:t>
          </a:r>
          <a:r>
            <a:rPr lang="en-US" cap="none" sz="1100" b="0" i="0" u="none" baseline="0">
              <a:solidFill>
                <a:srgbClr val="000000"/>
              </a:solidFill>
            </a:rPr>
            <a:t>. </a:t>
          </a:r>
          <a:r>
            <a:rPr lang="en-US" cap="none" sz="1100" b="1" i="0" u="none" baseline="0">
              <a:solidFill>
                <a:srgbClr val="000000"/>
              </a:solidFill>
            </a:rPr>
            <a:t>Click here for details.</a:t>
          </a:r>
        </a:p>
      </xdr:txBody>
    </xdr:sp>
    <xdr:clientData/>
  </xdr:twoCellAnchor>
  <xdr:twoCellAnchor>
    <xdr:from>
      <xdr:col>5</xdr:col>
      <xdr:colOff>152400</xdr:colOff>
      <xdr:row>13</xdr:row>
      <xdr:rowOff>28575</xdr:rowOff>
    </xdr:from>
    <xdr:to>
      <xdr:col>10</xdr:col>
      <xdr:colOff>266700</xdr:colOff>
      <xdr:row>16</xdr:row>
      <xdr:rowOff>104775</xdr:rowOff>
    </xdr:to>
    <xdr:sp>
      <xdr:nvSpPr>
        <xdr:cNvPr id="2" name="Rectangular Callout 2">
          <a:hlinkClick r:id="rId2"/>
        </xdr:cNvPr>
        <xdr:cNvSpPr>
          <a:spLocks/>
        </xdr:cNvSpPr>
      </xdr:nvSpPr>
      <xdr:spPr>
        <a:xfrm>
          <a:off x="6838950" y="2800350"/>
          <a:ext cx="2352675" cy="647700"/>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You</a:t>
          </a:r>
          <a:r>
            <a:rPr lang="en-US" cap="none" sz="1100" b="0" i="0" u="none" baseline="0">
              <a:solidFill>
                <a:srgbClr val="000000"/>
              </a:solidFill>
            </a:rPr>
            <a:t> can take Tax Benefit on both </a:t>
          </a:r>
          <a:r>
            <a:rPr lang="en-US" cap="none" sz="1100" b="1" i="0" u="none" baseline="0">
              <a:solidFill>
                <a:srgbClr val="000000"/>
              </a:solidFill>
            </a:rPr>
            <a:t>HRA &amp; Home Loan.
</a:t>
          </a:r>
          <a:r>
            <a:rPr lang="en-US" cap="none" sz="1100" b="0" i="0" u="none" baseline="0">
              <a:solidFill>
                <a:srgbClr val="000000"/>
              </a:solidFill>
            </a:rPr>
            <a:t>In case of any queries Click here.</a:t>
          </a:r>
        </a:p>
      </xdr:txBody>
    </xdr:sp>
    <xdr:clientData/>
  </xdr:twoCellAnchor>
  <xdr:twoCellAnchor>
    <xdr:from>
      <xdr:col>5</xdr:col>
      <xdr:colOff>257175</xdr:colOff>
      <xdr:row>35</xdr:row>
      <xdr:rowOff>19050</xdr:rowOff>
    </xdr:from>
    <xdr:to>
      <xdr:col>10</xdr:col>
      <xdr:colOff>371475</xdr:colOff>
      <xdr:row>37</xdr:row>
      <xdr:rowOff>38100</xdr:rowOff>
    </xdr:to>
    <xdr:sp>
      <xdr:nvSpPr>
        <xdr:cNvPr id="3" name="Rectangular Callout 3">
          <a:hlinkClick r:id="rId3"/>
        </xdr:cNvPr>
        <xdr:cNvSpPr>
          <a:spLocks/>
        </xdr:cNvSpPr>
      </xdr:nvSpPr>
      <xdr:spPr>
        <a:xfrm>
          <a:off x="6943725" y="7086600"/>
          <a:ext cx="2352675" cy="400050"/>
        </a:xfrm>
        <a:prstGeom prst="wedgeRectCallout">
          <a:avLst>
            <a:gd name="adj1" fmla="val -63754"/>
            <a:gd name="adj2" fmla="val -21652"/>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nchor="ctr"/>
        <a:p>
          <a:pPr algn="ctr">
            <a:defRPr/>
          </a:pPr>
          <a:r>
            <a:rPr lang="en-US" cap="none" sz="1100" b="0" i="0" u="none" baseline="0">
              <a:solidFill>
                <a:srgbClr val="000000"/>
              </a:solidFill>
            </a:rPr>
            <a:t>Click here to
</a:t>
          </a:r>
          <a:r>
            <a:rPr lang="en-US" cap="none" sz="1100" b="0" i="0" u="none" baseline="0">
              <a:solidFill>
                <a:srgbClr val="000000"/>
              </a:solidFill>
            </a:rPr>
            <a:t>Choose</a:t>
          </a:r>
          <a:r>
            <a:rPr lang="en-US" cap="none" sz="1100" b="0" i="0" u="none" baseline="0">
              <a:solidFill>
                <a:srgbClr val="000000"/>
              </a:solidFill>
            </a:rPr>
            <a:t> the </a:t>
          </a:r>
          <a:r>
            <a:rPr lang="en-US" cap="none" sz="1100" b="1" i="0" u="none" baseline="0">
              <a:solidFill>
                <a:srgbClr val="000000"/>
              </a:solidFill>
            </a:rPr>
            <a:t>best investment under 80C.</a:t>
          </a:r>
        </a:p>
      </xdr:txBody>
    </xdr:sp>
    <xdr:clientData/>
  </xdr:twoCellAnchor>
  <xdr:twoCellAnchor>
    <xdr:from>
      <xdr:col>5</xdr:col>
      <xdr:colOff>266700</xdr:colOff>
      <xdr:row>45</xdr:row>
      <xdr:rowOff>0</xdr:rowOff>
    </xdr:from>
    <xdr:to>
      <xdr:col>10</xdr:col>
      <xdr:colOff>381000</xdr:colOff>
      <xdr:row>49</xdr:row>
      <xdr:rowOff>57150</xdr:rowOff>
    </xdr:to>
    <xdr:sp>
      <xdr:nvSpPr>
        <xdr:cNvPr id="4" name="Rectangular Callout 4">
          <a:hlinkClick r:id="rId4"/>
        </xdr:cNvPr>
        <xdr:cNvSpPr>
          <a:spLocks/>
        </xdr:cNvSpPr>
      </xdr:nvSpPr>
      <xdr:spPr>
        <a:xfrm>
          <a:off x="6953250" y="8972550"/>
          <a:ext cx="2352675" cy="876300"/>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Read more about </a:t>
          </a:r>
          <a:r>
            <a:rPr lang="en-US" cap="none" sz="1100" b="1" i="0" u="none" baseline="0">
              <a:solidFill>
                <a:srgbClr val="000000"/>
              </a:solidFill>
            </a:rPr>
            <a:t>RGESS</a:t>
          </a:r>
          <a:r>
            <a:rPr lang="en-US" cap="none" sz="1100" b="0" i="0" u="none" baseline="0">
              <a:solidFill>
                <a:srgbClr val="000000"/>
              </a:solidFill>
            </a:rPr>
            <a:t> at Apnaplan.com</a:t>
          </a:r>
        </a:p>
      </xdr:txBody>
    </xdr:sp>
    <xdr:clientData/>
  </xdr:twoCellAnchor>
  <xdr:twoCellAnchor>
    <xdr:from>
      <xdr:col>5</xdr:col>
      <xdr:colOff>228600</xdr:colOff>
      <xdr:row>37</xdr:row>
      <xdr:rowOff>85725</xdr:rowOff>
    </xdr:from>
    <xdr:to>
      <xdr:col>10</xdr:col>
      <xdr:colOff>342900</xdr:colOff>
      <xdr:row>40</xdr:row>
      <xdr:rowOff>9525</xdr:rowOff>
    </xdr:to>
    <xdr:sp>
      <xdr:nvSpPr>
        <xdr:cNvPr id="5" name="Rectangular Callout 6">
          <a:hlinkClick r:id="rId5"/>
        </xdr:cNvPr>
        <xdr:cNvSpPr>
          <a:spLocks/>
        </xdr:cNvSpPr>
      </xdr:nvSpPr>
      <xdr:spPr>
        <a:xfrm>
          <a:off x="6915150" y="7534275"/>
          <a:ext cx="2352675" cy="495300"/>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Click here to choose the </a:t>
          </a:r>
          <a:r>
            <a:rPr lang="en-US" cap="none" sz="1100" b="1" i="0" u="none" baseline="0">
              <a:solidFill>
                <a:srgbClr val="000000"/>
              </a:solidFill>
            </a:rPr>
            <a:t>Best Tax Saving Fixed Deposit rates </a:t>
          </a:r>
          <a:r>
            <a:rPr lang="en-US" cap="none" sz="1100" b="0" i="0" u="none" baseline="0">
              <a:solidFill>
                <a:srgbClr val="000000"/>
              </a:solidFill>
            </a:rPr>
            <a:t>from banks</a:t>
          </a:r>
        </a:p>
      </xdr:txBody>
    </xdr:sp>
    <xdr:clientData/>
  </xdr:twoCellAnchor>
  <xdr:twoCellAnchor>
    <xdr:from>
      <xdr:col>5</xdr:col>
      <xdr:colOff>238125</xdr:colOff>
      <xdr:row>40</xdr:row>
      <xdr:rowOff>38100</xdr:rowOff>
    </xdr:from>
    <xdr:to>
      <xdr:col>10</xdr:col>
      <xdr:colOff>352425</xdr:colOff>
      <xdr:row>42</xdr:row>
      <xdr:rowOff>152400</xdr:rowOff>
    </xdr:to>
    <xdr:sp>
      <xdr:nvSpPr>
        <xdr:cNvPr id="6" name="Rectangular Callout 7">
          <a:hlinkClick r:id="rId6"/>
        </xdr:cNvPr>
        <xdr:cNvSpPr>
          <a:spLocks/>
        </xdr:cNvSpPr>
      </xdr:nvSpPr>
      <xdr:spPr>
        <a:xfrm>
          <a:off x="6924675" y="8058150"/>
          <a:ext cx="2352675" cy="495300"/>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Click here to choose the </a:t>
          </a:r>
          <a:r>
            <a:rPr lang="en-US" cap="none" sz="1100" b="1" i="0" u="none" baseline="0">
              <a:solidFill>
                <a:srgbClr val="000000"/>
              </a:solidFill>
            </a:rPr>
            <a:t>Best Tax Saving Mutual Funds (ELSS)</a:t>
          </a:r>
        </a:p>
      </xdr:txBody>
    </xdr:sp>
    <xdr:clientData/>
  </xdr:twoCellAnchor>
  <xdr:twoCellAnchor>
    <xdr:from>
      <xdr:col>5</xdr:col>
      <xdr:colOff>295275</xdr:colOff>
      <xdr:row>49</xdr:row>
      <xdr:rowOff>152400</xdr:rowOff>
    </xdr:from>
    <xdr:to>
      <xdr:col>10</xdr:col>
      <xdr:colOff>409575</xdr:colOff>
      <xdr:row>52</xdr:row>
      <xdr:rowOff>47625</xdr:rowOff>
    </xdr:to>
    <xdr:sp>
      <xdr:nvSpPr>
        <xdr:cNvPr id="7" name="Rectangular Callout 8">
          <a:hlinkClick r:id="rId7"/>
        </xdr:cNvPr>
        <xdr:cNvSpPr>
          <a:spLocks/>
        </xdr:cNvSpPr>
      </xdr:nvSpPr>
      <xdr:spPr>
        <a:xfrm>
          <a:off x="6981825" y="9944100"/>
          <a:ext cx="2352675" cy="466725"/>
        </a:xfrm>
        <a:prstGeom prst="wedgeRectCallout">
          <a:avLst>
            <a:gd name="adj1" fmla="val -63754"/>
            <a:gd name="adj2" fmla="val -216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Click Here in</a:t>
          </a:r>
          <a:r>
            <a:rPr lang="en-US" cap="none" sz="1100" b="0" i="0" u="none" baseline="0">
              <a:solidFill>
                <a:srgbClr val="000000"/>
              </a:solidFill>
            </a:rPr>
            <a:t> case of any doubt on </a:t>
          </a:r>
          <a:r>
            <a:rPr lang="en-US" cap="none" sz="1100" b="1" i="0" u="none" baseline="0">
              <a:solidFill>
                <a:srgbClr val="000000"/>
              </a:solidFill>
            </a:rPr>
            <a:t>Education Loan Tax Exemption</a:t>
          </a:r>
        </a:p>
      </xdr:txBody>
    </xdr:sp>
    <xdr:clientData/>
  </xdr:twoCellAnchor>
  <xdr:twoCellAnchor>
    <xdr:from>
      <xdr:col>5</xdr:col>
      <xdr:colOff>209550</xdr:colOff>
      <xdr:row>2</xdr:row>
      <xdr:rowOff>180975</xdr:rowOff>
    </xdr:from>
    <xdr:to>
      <xdr:col>9</xdr:col>
      <xdr:colOff>152400</xdr:colOff>
      <xdr:row>7</xdr:row>
      <xdr:rowOff>152400</xdr:rowOff>
    </xdr:to>
    <xdr:sp>
      <xdr:nvSpPr>
        <xdr:cNvPr id="8" name="Rectangular Callout 9"/>
        <xdr:cNvSpPr>
          <a:spLocks/>
        </xdr:cNvSpPr>
      </xdr:nvSpPr>
      <xdr:spPr>
        <a:xfrm>
          <a:off x="6896100" y="771525"/>
          <a:ext cx="1733550" cy="962025"/>
        </a:xfrm>
        <a:prstGeom prst="wedgeRectCallout">
          <a:avLst>
            <a:gd name="adj1" fmla="val -76939"/>
            <a:gd name="adj2" fmla="val -12953"/>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nchor="ctr"/>
        <a:p>
          <a:pPr algn="ctr">
            <a:defRPr/>
          </a:pPr>
          <a:r>
            <a:rPr lang="en-US" cap="none" sz="1100" b="1" i="0" u="none" baseline="0">
              <a:solidFill>
                <a:srgbClr val="000000"/>
              </a:solidFill>
            </a:rPr>
            <a:t>Fill</a:t>
          </a:r>
          <a:r>
            <a:rPr lang="en-US" cap="none" sz="1100" b="1" i="0" u="none" baseline="0">
              <a:solidFill>
                <a:srgbClr val="000000"/>
              </a:solidFill>
            </a:rPr>
            <a:t> up only the Orange Cells</a:t>
          </a:r>
        </a:p>
      </xdr:txBody>
    </xdr:sp>
    <xdr:clientData/>
  </xdr:twoCellAnchor>
  <xdr:twoCellAnchor>
    <xdr:from>
      <xdr:col>5</xdr:col>
      <xdr:colOff>171450</xdr:colOff>
      <xdr:row>8</xdr:row>
      <xdr:rowOff>9525</xdr:rowOff>
    </xdr:from>
    <xdr:to>
      <xdr:col>10</xdr:col>
      <xdr:colOff>257175</xdr:colOff>
      <xdr:row>12</xdr:row>
      <xdr:rowOff>133350</xdr:rowOff>
    </xdr:to>
    <xdr:sp>
      <xdr:nvSpPr>
        <xdr:cNvPr id="9" name="Rectangular Callout 10"/>
        <xdr:cNvSpPr>
          <a:spLocks/>
        </xdr:cNvSpPr>
      </xdr:nvSpPr>
      <xdr:spPr>
        <a:xfrm>
          <a:off x="6858000" y="1800225"/>
          <a:ext cx="2324100" cy="914400"/>
        </a:xfrm>
        <a:prstGeom prst="wedgeRectCallout">
          <a:avLst>
            <a:gd name="adj1" fmla="val -63754"/>
            <a:gd name="adj2" fmla="val -2165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nchor="ctr"/>
        <a:p>
          <a:pPr algn="ctr">
            <a:defRPr/>
          </a:pPr>
          <a:r>
            <a:rPr lang="en-US" cap="none" sz="1100" b="0" i="0" u="none" baseline="0">
              <a:solidFill>
                <a:srgbClr val="000000"/>
              </a:solidFill>
            </a:rPr>
            <a:t>For Income Tax purpose - </a:t>
          </a:r>
          <a:r>
            <a:rPr lang="en-US" cap="none" sz="1100" b="1" i="0" u="none" baseline="0">
              <a:solidFill>
                <a:srgbClr val="000000"/>
              </a:solidFill>
            </a:rPr>
            <a:t>only Delhi, Mumbai, Chennai &amp; Kolkatta are considered as metro cities. </a:t>
          </a:r>
          <a:r>
            <a:rPr lang="en-US" cap="none" sz="1100" b="0" i="0" u="none" baseline="0">
              <a:solidFill>
                <a:srgbClr val="000000"/>
              </a:solidFill>
            </a:rPr>
            <a:t>Noida, Gurgaon etc are Non-metro cities.</a:t>
          </a:r>
        </a:p>
      </xdr:txBody>
    </xdr:sp>
    <xdr:clientData/>
  </xdr:twoCellAnchor>
  <xdr:twoCellAnchor>
    <xdr:from>
      <xdr:col>5</xdr:col>
      <xdr:colOff>361950</xdr:colOff>
      <xdr:row>53</xdr:row>
      <xdr:rowOff>0</xdr:rowOff>
    </xdr:from>
    <xdr:to>
      <xdr:col>10</xdr:col>
      <xdr:colOff>476250</xdr:colOff>
      <xdr:row>59</xdr:row>
      <xdr:rowOff>95250</xdr:rowOff>
    </xdr:to>
    <xdr:sp>
      <xdr:nvSpPr>
        <xdr:cNvPr id="10" name="Rectangular Callout 11">
          <a:hlinkClick r:id="rId8"/>
        </xdr:cNvPr>
        <xdr:cNvSpPr>
          <a:spLocks/>
        </xdr:cNvSpPr>
      </xdr:nvSpPr>
      <xdr:spPr>
        <a:xfrm>
          <a:off x="7048500" y="10553700"/>
          <a:ext cx="2352675" cy="1238250"/>
        </a:xfrm>
        <a:prstGeom prst="wedgeRectCallout">
          <a:avLst>
            <a:gd name="adj1" fmla="val -66185"/>
            <a:gd name="adj2" fmla="val 40425"/>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nchor="ctr"/>
        <a:p>
          <a:pPr algn="ctr">
            <a:defRPr/>
          </a:pPr>
          <a:r>
            <a:rPr lang="en-US" cap="none" sz="1100" b="0" i="0" u="none" baseline="0">
              <a:solidFill>
                <a:srgbClr val="000000"/>
              </a:solidFill>
            </a:rPr>
            <a:t>A Tax Rebate of Rs. 2,000 has been given in Budget 2013 u/s 87A for people with income less than Rs 5 Lakhs
</a:t>
          </a:r>
          <a:r>
            <a:rPr lang="en-US" cap="none" sz="1100" b="0" i="0" u="none" baseline="0">
              <a:solidFill>
                <a:srgbClr val="000000"/>
              </a:solidFill>
            </a:rPr>
            <a:t>Income here means Gross Income - Chapter VI Deduction - 80 C Deduction
</a:t>
          </a:r>
          <a:r>
            <a:rPr lang="en-US" cap="none" sz="1100" b="1" i="0" u="none" baseline="0">
              <a:solidFill>
                <a:srgbClr val="000000"/>
              </a:solidFill>
            </a:rPr>
            <a:t>Click for</a:t>
          </a:r>
          <a:r>
            <a:rPr lang="en-US" cap="none" sz="1100" b="1" i="0" u="none" baseline="0">
              <a:solidFill>
                <a:srgbClr val="000000"/>
              </a:solidFill>
            </a:rPr>
            <a:t> more details</a:t>
          </a:r>
        </a:p>
      </xdr:txBody>
    </xdr:sp>
    <xdr:clientData/>
  </xdr:twoCellAnchor>
  <xdr:twoCellAnchor>
    <xdr:from>
      <xdr:col>5</xdr:col>
      <xdr:colOff>247650</xdr:colOff>
      <xdr:row>23</xdr:row>
      <xdr:rowOff>9525</xdr:rowOff>
    </xdr:from>
    <xdr:to>
      <xdr:col>10</xdr:col>
      <xdr:colOff>361950</xdr:colOff>
      <xdr:row>27</xdr:row>
      <xdr:rowOff>28575</xdr:rowOff>
    </xdr:to>
    <xdr:sp>
      <xdr:nvSpPr>
        <xdr:cNvPr id="11" name="Rectangular Callout 12"/>
        <xdr:cNvSpPr>
          <a:spLocks/>
        </xdr:cNvSpPr>
      </xdr:nvSpPr>
      <xdr:spPr>
        <a:xfrm>
          <a:off x="6934200" y="4714875"/>
          <a:ext cx="2352675" cy="809625"/>
        </a:xfrm>
        <a:prstGeom prst="wedgeRectCallout">
          <a:avLst>
            <a:gd name="adj1" fmla="val -62944"/>
            <a:gd name="adj2" fmla="val 59523"/>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nchor="ctr"/>
        <a:p>
          <a:pPr algn="ctr">
            <a:defRPr/>
          </a:pPr>
          <a:r>
            <a:rPr lang="en-US" cap="none" sz="1100" b="0" i="0" u="none" baseline="0">
              <a:solidFill>
                <a:srgbClr val="000000"/>
              </a:solidFill>
            </a:rPr>
            <a:t>This calculator only</a:t>
          </a:r>
          <a:r>
            <a:rPr lang="en-US" cap="none" sz="1100" b="0" i="0" u="none" baseline="0">
              <a:solidFill>
                <a:srgbClr val="000000"/>
              </a:solidFill>
            </a:rPr>
            <a:t> works for people with one house. The maximum exemption on Home Loan interest is Rs. 1.5 lakhs.</a:t>
          </a:r>
        </a:p>
      </xdr:txBody>
    </xdr:sp>
    <xdr:clientData/>
  </xdr:twoCellAnchor>
  <xdr:twoCellAnchor>
    <xdr:from>
      <xdr:col>5</xdr:col>
      <xdr:colOff>238125</xdr:colOff>
      <xdr:row>17</xdr:row>
      <xdr:rowOff>19050</xdr:rowOff>
    </xdr:from>
    <xdr:to>
      <xdr:col>10</xdr:col>
      <xdr:colOff>352425</xdr:colOff>
      <xdr:row>22</xdr:row>
      <xdr:rowOff>104775</xdr:rowOff>
    </xdr:to>
    <xdr:sp>
      <xdr:nvSpPr>
        <xdr:cNvPr id="12" name="Rectangular Callout 13">
          <a:hlinkClick r:id="rId9"/>
        </xdr:cNvPr>
        <xdr:cNvSpPr>
          <a:spLocks/>
        </xdr:cNvSpPr>
      </xdr:nvSpPr>
      <xdr:spPr>
        <a:xfrm>
          <a:off x="6924675" y="3562350"/>
          <a:ext cx="2352675" cy="1057275"/>
        </a:xfrm>
        <a:prstGeom prst="wedgeRectCallout">
          <a:avLst>
            <a:gd name="adj1" fmla="val -123268"/>
            <a:gd name="adj2" fmla="val 11078"/>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nchor="ctr"/>
        <a:p>
          <a:pPr algn="ctr">
            <a:defRPr/>
          </a:pPr>
          <a:r>
            <a:rPr lang="en-US" cap="none" sz="1100" b="0" i="0" u="none" baseline="0">
              <a:solidFill>
                <a:srgbClr val="000000"/>
              </a:solidFill>
            </a:rPr>
            <a:t>Interest up to Rs 10,000 in Saving Bank Account</a:t>
          </a:r>
          <a:r>
            <a:rPr lang="en-US" cap="none" sz="1100" b="0" i="0" u="none" baseline="0">
              <a:solidFill>
                <a:srgbClr val="000000"/>
              </a:solidFill>
            </a:rPr>
            <a:t> is not taxable under </a:t>
          </a:r>
          <a:r>
            <a:rPr lang="en-US" cap="none" sz="1100" b="1" i="0" u="none" baseline="0">
              <a:solidFill>
                <a:srgbClr val="000000"/>
              </a:solidFill>
            </a:rPr>
            <a:t>Sec 80TTA</a:t>
          </a:r>
          <a:r>
            <a:rPr lang="en-US" cap="none" sz="1100" b="0" i="0" u="none" baseline="0">
              <a:solidFill>
                <a:srgbClr val="000000"/>
              </a:solidFill>
            </a:rPr>
            <a:t>. So deduct Rs 10,000 while entering interest income from Saving account. </a:t>
          </a:r>
          <a:r>
            <a:rPr lang="en-US" cap="none" sz="1100" b="0" i="0" u="none" baseline="0">
              <a:solidFill>
                <a:srgbClr val="000000"/>
              </a:solidFill>
            </a:rPr>
            <a:t>
</a:t>
          </a:r>
          <a:r>
            <a:rPr lang="en-US" cap="none" sz="1100" b="1" i="0" u="none" baseline="0">
              <a:solidFill>
                <a:srgbClr val="000000"/>
              </a:solidFill>
            </a:rPr>
            <a:t>All interest received via FD is taxable.</a:t>
          </a:r>
        </a:p>
      </xdr:txBody>
    </xdr:sp>
    <xdr:clientData/>
  </xdr:twoCellAnchor>
  <xdr:twoCellAnchor editAs="oneCell">
    <xdr:from>
      <xdr:col>0</xdr:col>
      <xdr:colOff>0</xdr:colOff>
      <xdr:row>0</xdr:row>
      <xdr:rowOff>0</xdr:rowOff>
    </xdr:from>
    <xdr:to>
      <xdr:col>1</xdr:col>
      <xdr:colOff>1209675</xdr:colOff>
      <xdr:row>1</xdr:row>
      <xdr:rowOff>285750</xdr:rowOff>
    </xdr:to>
    <xdr:pic>
      <xdr:nvPicPr>
        <xdr:cNvPr id="13" name="Picture 230" descr="https://encrypted-tbn2.gstatic.com/images?q=tbn:ANd9GcRzLTDKFWiQQbgxZSS3v2lQq6o6RZhSHyUxxnTCiLmyOniE_49Xbw">
          <a:hlinkClick r:id="rId12"/>
        </xdr:cNvPr>
        <xdr:cNvPicPr preferRelativeResize="1">
          <a:picLocks noChangeAspect="1"/>
        </xdr:cNvPicPr>
      </xdr:nvPicPr>
      <xdr:blipFill>
        <a:blip r:embed="rId10"/>
        <a:stretch>
          <a:fillRect/>
        </a:stretch>
      </xdr:blipFill>
      <xdr:spPr>
        <a:xfrm>
          <a:off x="0" y="0"/>
          <a:ext cx="1285875" cy="581025"/>
        </a:xfrm>
        <a:prstGeom prst="rect">
          <a:avLst/>
        </a:prstGeom>
        <a:noFill/>
        <a:ln w="9525" cmpd="sng">
          <a:noFill/>
        </a:ln>
      </xdr:spPr>
    </xdr:pic>
    <xdr:clientData/>
  </xdr:twoCellAnchor>
  <xdr:twoCellAnchor editAs="oneCell">
    <xdr:from>
      <xdr:col>3</xdr:col>
      <xdr:colOff>257175</xdr:colOff>
      <xdr:row>0</xdr:row>
      <xdr:rowOff>28575</xdr:rowOff>
    </xdr:from>
    <xdr:to>
      <xdr:col>6</xdr:col>
      <xdr:colOff>142875</xdr:colOff>
      <xdr:row>1</xdr:row>
      <xdr:rowOff>257175</xdr:rowOff>
    </xdr:to>
    <xdr:pic>
      <xdr:nvPicPr>
        <xdr:cNvPr id="14" name="Picture 242" descr="Fixed Deposit, Mutual Funds, Insurance, Personal Finance, Loans, Income Tax">
          <a:hlinkClick r:id="rId15"/>
        </xdr:cNvPr>
        <xdr:cNvPicPr preferRelativeResize="1">
          <a:picLocks noChangeAspect="1"/>
        </xdr:cNvPicPr>
      </xdr:nvPicPr>
      <xdr:blipFill>
        <a:blip r:embed="rId13"/>
        <a:stretch>
          <a:fillRect/>
        </a:stretch>
      </xdr:blipFill>
      <xdr:spPr>
        <a:xfrm>
          <a:off x="5457825" y="28575"/>
          <a:ext cx="1819275" cy="523875"/>
        </a:xfrm>
        <a:prstGeom prst="rect">
          <a:avLst/>
        </a:prstGeom>
        <a:noFill/>
        <a:ln w="9525" cmpd="sng">
          <a:noFill/>
        </a:ln>
      </xdr:spPr>
    </xdr:pic>
    <xdr:clientData/>
  </xdr:twoCellAnchor>
  <xdr:twoCellAnchor>
    <xdr:from>
      <xdr:col>7</xdr:col>
      <xdr:colOff>9525</xdr:colOff>
      <xdr:row>0</xdr:row>
      <xdr:rowOff>66675</xdr:rowOff>
    </xdr:from>
    <xdr:to>
      <xdr:col>10</xdr:col>
      <xdr:colOff>571500</xdr:colOff>
      <xdr:row>1</xdr:row>
      <xdr:rowOff>228600</xdr:rowOff>
    </xdr:to>
    <xdr:sp>
      <xdr:nvSpPr>
        <xdr:cNvPr id="15" name="Rectangular Callout 15"/>
        <xdr:cNvSpPr>
          <a:spLocks/>
        </xdr:cNvSpPr>
      </xdr:nvSpPr>
      <xdr:spPr>
        <a:xfrm>
          <a:off x="7591425" y="66675"/>
          <a:ext cx="1905000" cy="457200"/>
        </a:xfrm>
        <a:prstGeom prst="wedgeRectCallout">
          <a:avLst>
            <a:gd name="adj1" fmla="val -66254"/>
            <a:gd name="adj2" fmla="val -819"/>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lIns="18288" tIns="0" rIns="0" bIns="0" anchor="ctr"/>
        <a:p>
          <a:pPr algn="ctr">
            <a:defRPr/>
          </a:pPr>
          <a:r>
            <a:rPr lang="en-US" cap="none" sz="1100" b="0" i="0" u="none" baseline="0">
              <a:solidFill>
                <a:srgbClr val="000000"/>
              </a:solidFill>
            </a:rPr>
            <a:t>For any Queries write to - </a:t>
          </a:r>
          <a:r>
            <a:rPr lang="en-US" cap="none" sz="1100" b="1" i="0" u="none" baseline="0">
              <a:solidFill>
                <a:srgbClr val="000000"/>
              </a:solidFill>
            </a:rPr>
            <a:t>apnaplan.com@gmail.com</a:t>
          </a:r>
        </a:p>
      </xdr:txBody>
    </xdr:sp>
    <xdr:clientData/>
  </xdr:twoCellAnchor>
  <xdr:twoCellAnchor>
    <xdr:from>
      <xdr:col>5</xdr:col>
      <xdr:colOff>428625</xdr:colOff>
      <xdr:row>61</xdr:row>
      <xdr:rowOff>85725</xdr:rowOff>
    </xdr:from>
    <xdr:to>
      <xdr:col>13</xdr:col>
      <xdr:colOff>400050</xdr:colOff>
      <xdr:row>65</xdr:row>
      <xdr:rowOff>123825</xdr:rowOff>
    </xdr:to>
    <xdr:sp>
      <xdr:nvSpPr>
        <xdr:cNvPr id="16" name="Rectangular Callout 17">
          <a:hlinkClick r:id="rId16"/>
        </xdr:cNvPr>
        <xdr:cNvSpPr>
          <a:spLocks/>
        </xdr:cNvSpPr>
      </xdr:nvSpPr>
      <xdr:spPr>
        <a:xfrm>
          <a:off x="7115175" y="12163425"/>
          <a:ext cx="3895725" cy="876300"/>
        </a:xfrm>
        <a:prstGeom prst="wedgeRectCallout">
          <a:avLst>
            <a:gd name="adj1" fmla="val -63754"/>
            <a:gd name="adj2" fmla="val -21652"/>
          </a:avLst>
        </a:prstGeom>
        <a:gradFill rotWithShape="1">
          <a:gsLst>
            <a:gs pos="0">
              <a:srgbClr val="5D417E"/>
            </a:gs>
            <a:gs pos="80000">
              <a:srgbClr val="7B58A6"/>
            </a:gs>
            <a:gs pos="100000">
              <a:srgbClr val="7B57A8"/>
            </a:gs>
          </a:gsLst>
          <a:lin ang="5400000" scaled="1"/>
        </a:gradFill>
        <a:ln w="9525" cmpd="sng">
          <a:noFill/>
        </a:ln>
      </xdr:spPr>
      <xdr:txBody>
        <a:bodyPr vertOverflow="clip" wrap="square" lIns="18288" tIns="0" rIns="0" bIns="0" anchor="ctr"/>
        <a:p>
          <a:pPr algn="ctr">
            <a:defRPr/>
          </a:pPr>
          <a:r>
            <a:rPr lang="en-US" cap="none" sz="1800" b="0" i="0" u="none" baseline="0">
              <a:solidFill>
                <a:srgbClr val="FFFFFF"/>
              </a:solidFill>
            </a:rPr>
            <a:t>Want</a:t>
          </a:r>
          <a:r>
            <a:rPr lang="en-US" cap="none" sz="1800" b="0" i="0" u="none" baseline="0">
              <a:solidFill>
                <a:srgbClr val="FFFFFF"/>
              </a:solidFill>
            </a:rPr>
            <a:t> to Save more taxes?
</a:t>
          </a:r>
          <a:r>
            <a:rPr lang="en-US" cap="none" sz="1100" b="0" i="0" u="none" baseline="0">
              <a:solidFill>
                <a:srgbClr val="FFFFFF"/>
              </a:solidFill>
            </a:rPr>
            <a:t>Click here to Download a simple presentation on Tax Saving!</a:t>
          </a:r>
        </a:p>
      </xdr:txBody>
    </xdr:sp>
    <xdr:clientData/>
  </xdr:twoCellAnchor>
  <xdr:twoCellAnchor editAs="oneCell">
    <xdr:from>
      <xdr:col>12</xdr:col>
      <xdr:colOff>171450</xdr:colOff>
      <xdr:row>1</xdr:row>
      <xdr:rowOff>285750</xdr:rowOff>
    </xdr:from>
    <xdr:to>
      <xdr:col>15</xdr:col>
      <xdr:colOff>295275</xdr:colOff>
      <xdr:row>12</xdr:row>
      <xdr:rowOff>104775</xdr:rowOff>
    </xdr:to>
    <xdr:pic>
      <xdr:nvPicPr>
        <xdr:cNvPr id="17" name="Picture 26" descr="Buy How to Save Income Tax through Tax Planning : Practical and Time-tested Methods for Saving Income Tax 28th Edition: Book">
          <a:hlinkClick r:id="rId19"/>
        </xdr:cNvPr>
        <xdr:cNvPicPr preferRelativeResize="1">
          <a:picLocks noChangeAspect="1"/>
        </xdr:cNvPicPr>
      </xdr:nvPicPr>
      <xdr:blipFill>
        <a:blip r:embed="rId17"/>
        <a:stretch>
          <a:fillRect/>
        </a:stretch>
      </xdr:blipFill>
      <xdr:spPr>
        <a:xfrm>
          <a:off x="10334625" y="581025"/>
          <a:ext cx="1466850" cy="2105025"/>
        </a:xfrm>
        <a:prstGeom prst="rect">
          <a:avLst/>
        </a:prstGeom>
        <a:noFill/>
        <a:ln w="9525" cmpd="sng">
          <a:noFill/>
        </a:ln>
      </xdr:spPr>
    </xdr:pic>
    <xdr:clientData/>
  </xdr:twoCellAnchor>
  <xdr:twoCellAnchor editAs="oneCell">
    <xdr:from>
      <xdr:col>12</xdr:col>
      <xdr:colOff>238125</xdr:colOff>
      <xdr:row>13</xdr:row>
      <xdr:rowOff>95250</xdr:rowOff>
    </xdr:from>
    <xdr:to>
      <xdr:col>15</xdr:col>
      <xdr:colOff>390525</xdr:colOff>
      <xdr:row>23</xdr:row>
      <xdr:rowOff>114300</xdr:rowOff>
    </xdr:to>
    <xdr:pic>
      <xdr:nvPicPr>
        <xdr:cNvPr id="18" name="Picture 27" descr="Buy 16 Personal Finance Principles Every Investor Should Know: Book">
          <a:hlinkClick r:id="rId22"/>
        </xdr:cNvPr>
        <xdr:cNvPicPr preferRelativeResize="1">
          <a:picLocks noChangeAspect="1"/>
        </xdr:cNvPicPr>
      </xdr:nvPicPr>
      <xdr:blipFill>
        <a:blip r:embed="rId20"/>
        <a:stretch>
          <a:fillRect/>
        </a:stretch>
      </xdr:blipFill>
      <xdr:spPr>
        <a:xfrm>
          <a:off x="10401300" y="2867025"/>
          <a:ext cx="1495425" cy="1952625"/>
        </a:xfrm>
        <a:prstGeom prst="rect">
          <a:avLst/>
        </a:prstGeom>
        <a:noFill/>
        <a:ln w="9525" cmpd="sng">
          <a:noFill/>
        </a:ln>
      </xdr:spPr>
    </xdr:pic>
    <xdr:clientData/>
  </xdr:twoCellAnchor>
  <xdr:twoCellAnchor editAs="oneCell">
    <xdr:from>
      <xdr:col>16</xdr:col>
      <xdr:colOff>390525</xdr:colOff>
      <xdr:row>13</xdr:row>
      <xdr:rowOff>104775</xdr:rowOff>
    </xdr:from>
    <xdr:to>
      <xdr:col>20</xdr:col>
      <xdr:colOff>95250</xdr:colOff>
      <xdr:row>23</xdr:row>
      <xdr:rowOff>123825</xdr:rowOff>
    </xdr:to>
    <xdr:pic>
      <xdr:nvPicPr>
        <xdr:cNvPr id="19" name="Picture 28" descr="Buy How to be Your Own Financial Planner in 10 Steps: Master Your Financial Life 2: Book">
          <a:hlinkClick r:id="rId25"/>
        </xdr:cNvPr>
        <xdr:cNvPicPr preferRelativeResize="1">
          <a:picLocks noChangeAspect="1"/>
        </xdr:cNvPicPr>
      </xdr:nvPicPr>
      <xdr:blipFill>
        <a:blip r:embed="rId23"/>
        <a:stretch>
          <a:fillRect/>
        </a:stretch>
      </xdr:blipFill>
      <xdr:spPr>
        <a:xfrm>
          <a:off x="12344400" y="2876550"/>
          <a:ext cx="1495425" cy="1952625"/>
        </a:xfrm>
        <a:prstGeom prst="rect">
          <a:avLst/>
        </a:prstGeom>
        <a:noFill/>
        <a:ln w="9525" cmpd="sng">
          <a:noFill/>
        </a:ln>
      </xdr:spPr>
    </xdr:pic>
    <xdr:clientData/>
  </xdr:twoCellAnchor>
  <xdr:twoCellAnchor editAs="oneCell">
    <xdr:from>
      <xdr:col>12</xdr:col>
      <xdr:colOff>276225</xdr:colOff>
      <xdr:row>24</xdr:row>
      <xdr:rowOff>171450</xdr:rowOff>
    </xdr:from>
    <xdr:to>
      <xdr:col>15</xdr:col>
      <xdr:colOff>381000</xdr:colOff>
      <xdr:row>34</xdr:row>
      <xdr:rowOff>142875</xdr:rowOff>
    </xdr:to>
    <xdr:pic>
      <xdr:nvPicPr>
        <xdr:cNvPr id="20" name="Picture 29" descr="Buy Retire Rich Invest: Rs. 40 a Day: Book">
          <a:hlinkClick r:id="rId28"/>
        </xdr:cNvPr>
        <xdr:cNvPicPr preferRelativeResize="1">
          <a:picLocks noChangeAspect="1"/>
        </xdr:cNvPicPr>
      </xdr:nvPicPr>
      <xdr:blipFill>
        <a:blip r:embed="rId26"/>
        <a:stretch>
          <a:fillRect/>
        </a:stretch>
      </xdr:blipFill>
      <xdr:spPr>
        <a:xfrm>
          <a:off x="10439400" y="5067300"/>
          <a:ext cx="1447800" cy="1952625"/>
        </a:xfrm>
        <a:prstGeom prst="rect">
          <a:avLst/>
        </a:prstGeom>
        <a:noFill/>
        <a:ln w="9525" cmpd="sng">
          <a:noFill/>
        </a:ln>
      </xdr:spPr>
    </xdr:pic>
    <xdr:clientData/>
  </xdr:twoCellAnchor>
  <xdr:twoCellAnchor editAs="oneCell">
    <xdr:from>
      <xdr:col>12</xdr:col>
      <xdr:colOff>276225</xdr:colOff>
      <xdr:row>35</xdr:row>
      <xdr:rowOff>171450</xdr:rowOff>
    </xdr:from>
    <xdr:to>
      <xdr:col>15</xdr:col>
      <xdr:colOff>438150</xdr:colOff>
      <xdr:row>46</xdr:row>
      <xdr:rowOff>66675</xdr:rowOff>
    </xdr:to>
    <xdr:pic>
      <xdr:nvPicPr>
        <xdr:cNvPr id="21" name="Picture 30" descr="Buy Financial Life Planning : Solve Your Biggest Puzzle: Book">
          <a:hlinkClick r:id="rId31"/>
        </xdr:cNvPr>
        <xdr:cNvPicPr preferRelativeResize="1">
          <a:picLocks noChangeAspect="1"/>
        </xdr:cNvPicPr>
      </xdr:nvPicPr>
      <xdr:blipFill>
        <a:blip r:embed="rId29"/>
        <a:stretch>
          <a:fillRect/>
        </a:stretch>
      </xdr:blipFill>
      <xdr:spPr>
        <a:xfrm>
          <a:off x="10439400" y="7239000"/>
          <a:ext cx="1504950" cy="2000250"/>
        </a:xfrm>
        <a:prstGeom prst="rect">
          <a:avLst/>
        </a:prstGeom>
        <a:noFill/>
        <a:ln w="9525" cmpd="sng">
          <a:noFill/>
        </a:ln>
      </xdr:spPr>
    </xdr:pic>
    <xdr:clientData/>
  </xdr:twoCellAnchor>
  <xdr:twoCellAnchor editAs="oneCell">
    <xdr:from>
      <xdr:col>13</xdr:col>
      <xdr:colOff>142875</xdr:colOff>
      <xdr:row>47</xdr:row>
      <xdr:rowOff>123825</xdr:rowOff>
    </xdr:from>
    <xdr:to>
      <xdr:col>16</xdr:col>
      <xdr:colOff>57150</xdr:colOff>
      <xdr:row>58</xdr:row>
      <xdr:rowOff>76200</xdr:rowOff>
    </xdr:to>
    <xdr:pic>
      <xdr:nvPicPr>
        <xdr:cNvPr id="22" name="Picture 31" descr="Buy Rich Dad Poor Dad: Book">
          <a:hlinkClick r:id="rId34"/>
        </xdr:cNvPr>
        <xdr:cNvPicPr preferRelativeResize="1">
          <a:picLocks noChangeAspect="1"/>
        </xdr:cNvPicPr>
      </xdr:nvPicPr>
      <xdr:blipFill>
        <a:blip r:embed="rId32"/>
        <a:stretch>
          <a:fillRect/>
        </a:stretch>
      </xdr:blipFill>
      <xdr:spPr>
        <a:xfrm>
          <a:off x="10753725" y="9505950"/>
          <a:ext cx="1257300" cy="2076450"/>
        </a:xfrm>
        <a:prstGeom prst="rect">
          <a:avLst/>
        </a:prstGeom>
        <a:noFill/>
        <a:ln w="9525" cmpd="sng">
          <a:noFill/>
        </a:ln>
      </xdr:spPr>
    </xdr:pic>
    <xdr:clientData/>
  </xdr:twoCellAnchor>
  <xdr:twoCellAnchor editAs="oneCell">
    <xdr:from>
      <xdr:col>14</xdr:col>
      <xdr:colOff>95250</xdr:colOff>
      <xdr:row>59</xdr:row>
      <xdr:rowOff>161925</xdr:rowOff>
    </xdr:from>
    <xdr:to>
      <xdr:col>17</xdr:col>
      <xdr:colOff>66675</xdr:colOff>
      <xdr:row>68</xdr:row>
      <xdr:rowOff>95250</xdr:rowOff>
    </xdr:to>
    <xdr:pic>
      <xdr:nvPicPr>
        <xdr:cNvPr id="23" name="Picture 32" descr="Buy From the Rat Race to Financial Freedom 1st  Edition: Book">
          <a:hlinkClick r:id="rId37"/>
        </xdr:cNvPr>
        <xdr:cNvPicPr preferRelativeResize="1">
          <a:picLocks noChangeAspect="1"/>
        </xdr:cNvPicPr>
      </xdr:nvPicPr>
      <xdr:blipFill>
        <a:blip r:embed="rId35"/>
        <a:stretch>
          <a:fillRect/>
        </a:stretch>
      </xdr:blipFill>
      <xdr:spPr>
        <a:xfrm>
          <a:off x="11153775" y="11858625"/>
          <a:ext cx="1314450" cy="2028825"/>
        </a:xfrm>
        <a:prstGeom prst="rect">
          <a:avLst/>
        </a:prstGeom>
        <a:noFill/>
        <a:ln w="9525" cmpd="sng">
          <a:noFill/>
        </a:ln>
      </xdr:spPr>
    </xdr:pic>
    <xdr:clientData/>
  </xdr:twoCellAnchor>
  <xdr:twoCellAnchor>
    <xdr:from>
      <xdr:col>16</xdr:col>
      <xdr:colOff>390525</xdr:colOff>
      <xdr:row>3</xdr:row>
      <xdr:rowOff>114300</xdr:rowOff>
    </xdr:from>
    <xdr:to>
      <xdr:col>20</xdr:col>
      <xdr:colOff>123825</xdr:colOff>
      <xdr:row>10</xdr:row>
      <xdr:rowOff>180975</xdr:rowOff>
    </xdr:to>
    <xdr:sp>
      <xdr:nvSpPr>
        <xdr:cNvPr id="24" name="Rounded Rectangular Callout 34"/>
        <xdr:cNvSpPr>
          <a:spLocks/>
        </xdr:cNvSpPr>
      </xdr:nvSpPr>
      <xdr:spPr>
        <a:xfrm>
          <a:off x="12344400" y="895350"/>
          <a:ext cx="1524000" cy="1485900"/>
        </a:xfrm>
        <a:prstGeom prst="wedgeRoundRectCallout">
          <a:avLst>
            <a:gd name="adj1" fmla="val -85833"/>
            <a:gd name="adj2" fmla="val 8828"/>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18288" tIns="0" rIns="0" bIns="0" anchor="ctr"/>
        <a:p>
          <a:pPr algn="ctr">
            <a:defRPr/>
          </a:pPr>
          <a:r>
            <a:rPr lang="en-US" cap="none" sz="1100" b="0" i="0" u="none" baseline="0">
              <a:solidFill>
                <a:srgbClr val="000000"/>
              </a:solidFill>
            </a:rPr>
            <a:t>Authored by Lakhotia, a very renowned tax consultant and is regular on CNBC Awaaz “Tax Guru” Program. Good book to understand your taxes!
</a:t>
          </a:r>
        </a:p>
      </xdr:txBody>
    </xdr:sp>
    <xdr:clientData/>
  </xdr:twoCellAnchor>
  <xdr:twoCellAnchor>
    <xdr:from>
      <xdr:col>21</xdr:col>
      <xdr:colOff>238125</xdr:colOff>
      <xdr:row>14</xdr:row>
      <xdr:rowOff>9525</xdr:rowOff>
    </xdr:from>
    <xdr:to>
      <xdr:col>24</xdr:col>
      <xdr:colOff>419100</xdr:colOff>
      <xdr:row>23</xdr:row>
      <xdr:rowOff>19050</xdr:rowOff>
    </xdr:to>
    <xdr:sp>
      <xdr:nvSpPr>
        <xdr:cNvPr id="25" name="Rounded Rectangular Callout 36"/>
        <xdr:cNvSpPr>
          <a:spLocks/>
        </xdr:cNvSpPr>
      </xdr:nvSpPr>
      <xdr:spPr>
        <a:xfrm>
          <a:off x="14430375" y="2971800"/>
          <a:ext cx="1524000" cy="1752600"/>
        </a:xfrm>
        <a:prstGeom prst="wedgeRoundRectCallout">
          <a:avLst>
            <a:gd name="adj1" fmla="val -85833"/>
            <a:gd name="adj2" fmla="val 8828"/>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18288" tIns="0" rIns="0" bIns="0" anchor="ctr"/>
        <a:p>
          <a:pPr algn="ctr">
            <a:defRPr/>
          </a:pPr>
          <a:r>
            <a:rPr lang="en-US" cap="none" sz="1100" b="0" i="0" u="none" baseline="0">
              <a:solidFill>
                <a:srgbClr val="000000"/>
              </a:solidFill>
            </a:rPr>
            <a:t>Both the books have been authored by Manish who an avid blogger and features on PLAN F program of CNBC.
</a:t>
          </a:r>
          <a:r>
            <a:rPr lang="en-US" cap="none" sz="1100" b="0" i="0" u="none" baseline="0">
              <a:solidFill>
                <a:srgbClr val="000000"/>
              </a:solidFill>
            </a:rPr>
            <a:t>
</a:t>
          </a:r>
          <a:r>
            <a:rPr lang="en-US" cap="none" sz="1100" b="0" i="0" u="none" baseline="0">
              <a:solidFill>
                <a:srgbClr val="000000"/>
              </a:solidFill>
            </a:rPr>
            <a:t>Blogs at Jagoinvestor.com</a:t>
          </a:r>
        </a:p>
      </xdr:txBody>
    </xdr:sp>
    <xdr:clientData/>
  </xdr:twoCellAnchor>
  <xdr:twoCellAnchor>
    <xdr:from>
      <xdr:col>17</xdr:col>
      <xdr:colOff>142875</xdr:colOff>
      <xdr:row>25</xdr:row>
      <xdr:rowOff>104775</xdr:rowOff>
    </xdr:from>
    <xdr:to>
      <xdr:col>20</xdr:col>
      <xdr:colOff>323850</xdr:colOff>
      <xdr:row>34</xdr:row>
      <xdr:rowOff>66675</xdr:rowOff>
    </xdr:to>
    <xdr:sp>
      <xdr:nvSpPr>
        <xdr:cNvPr id="26" name="Rounded Rectangular Callout 37"/>
        <xdr:cNvSpPr>
          <a:spLocks/>
        </xdr:cNvSpPr>
      </xdr:nvSpPr>
      <xdr:spPr>
        <a:xfrm>
          <a:off x="12544425" y="5191125"/>
          <a:ext cx="1524000" cy="1752600"/>
        </a:xfrm>
        <a:prstGeom prst="wedgeRoundRectCallout">
          <a:avLst>
            <a:gd name="adj1" fmla="val -85833"/>
            <a:gd name="adj2" fmla="val 8828"/>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18288" tIns="0" rIns="0" bIns="0" anchor="ctr"/>
        <a:p>
          <a:pPr algn="ctr">
            <a:defRPr/>
          </a:pPr>
          <a:r>
            <a:rPr lang="en-US" cap="none" sz="1100" b="0" i="0" u="none" baseline="0">
              <a:solidFill>
                <a:srgbClr val="000000"/>
              </a:solidFill>
            </a:rPr>
            <a:t>As the name suggests, it’s a book on retirement planning written by P V Subramanyam  a CA and regular blogger
</a:t>
          </a:r>
          <a:r>
            <a:rPr lang="en-US" cap="none" sz="1100" b="0" i="0" u="none" baseline="0">
              <a:solidFill>
                <a:srgbClr val="000000"/>
              </a:solidFill>
            </a:rPr>
            <a:t>
</a:t>
          </a:r>
          <a:r>
            <a:rPr lang="en-US" cap="none" sz="1100" b="0" i="0" u="none" baseline="0">
              <a:solidFill>
                <a:srgbClr val="000000"/>
              </a:solidFill>
            </a:rPr>
            <a:t>Blogs at Subramoney.com</a:t>
          </a:r>
        </a:p>
      </xdr:txBody>
    </xdr:sp>
    <xdr:clientData/>
  </xdr:twoCellAnchor>
  <xdr:twoCellAnchor>
    <xdr:from>
      <xdr:col>17</xdr:col>
      <xdr:colOff>114300</xdr:colOff>
      <xdr:row>37</xdr:row>
      <xdr:rowOff>9525</xdr:rowOff>
    </xdr:from>
    <xdr:to>
      <xdr:col>20</xdr:col>
      <xdr:colOff>295275</xdr:colOff>
      <xdr:row>46</xdr:row>
      <xdr:rowOff>38100</xdr:rowOff>
    </xdr:to>
    <xdr:sp>
      <xdr:nvSpPr>
        <xdr:cNvPr id="27" name="Rounded Rectangular Callout 38"/>
        <xdr:cNvSpPr>
          <a:spLocks/>
        </xdr:cNvSpPr>
      </xdr:nvSpPr>
      <xdr:spPr>
        <a:xfrm>
          <a:off x="12515850" y="7458075"/>
          <a:ext cx="1524000" cy="1752600"/>
        </a:xfrm>
        <a:prstGeom prst="wedgeRoundRectCallout">
          <a:avLst>
            <a:gd name="adj1" fmla="val -85833"/>
            <a:gd name="adj2" fmla="val 8828"/>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18288" tIns="0" rIns="0" bIns="0" anchor="ctr"/>
        <a:p>
          <a:pPr algn="ctr">
            <a:defRPr/>
          </a:pPr>
          <a:r>
            <a:rPr lang="en-US" cap="none" sz="1100" b="0" i="0" u="none" baseline="0">
              <a:solidFill>
                <a:srgbClr val="000000"/>
              </a:solidFill>
            </a:rPr>
            <a:t>Authored by Hemant, who is Certified Financial Planner  and regular blogger
</a:t>
          </a:r>
          <a:r>
            <a:rPr lang="en-US" cap="none" sz="1100" b="0" i="0" u="none" baseline="0">
              <a:solidFill>
                <a:srgbClr val="000000"/>
              </a:solidFill>
            </a:rPr>
            <a:t>
</a:t>
          </a:r>
          <a:r>
            <a:rPr lang="en-US" cap="none" sz="1100" b="0" i="0" u="none" baseline="0">
              <a:solidFill>
                <a:srgbClr val="000000"/>
              </a:solidFill>
            </a:rPr>
            <a:t>Blogs at Tflguide.com</a:t>
          </a:r>
        </a:p>
      </xdr:txBody>
    </xdr:sp>
    <xdr:clientData/>
  </xdr:twoCellAnchor>
  <xdr:twoCellAnchor>
    <xdr:from>
      <xdr:col>17</xdr:col>
      <xdr:colOff>419100</xdr:colOff>
      <xdr:row>48</xdr:row>
      <xdr:rowOff>180975</xdr:rowOff>
    </xdr:from>
    <xdr:to>
      <xdr:col>21</xdr:col>
      <xdr:colOff>152400</xdr:colOff>
      <xdr:row>58</xdr:row>
      <xdr:rowOff>19050</xdr:rowOff>
    </xdr:to>
    <xdr:sp>
      <xdr:nvSpPr>
        <xdr:cNvPr id="28" name="Rounded Rectangular Callout 39"/>
        <xdr:cNvSpPr>
          <a:spLocks/>
        </xdr:cNvSpPr>
      </xdr:nvSpPr>
      <xdr:spPr>
        <a:xfrm>
          <a:off x="12820650" y="9772650"/>
          <a:ext cx="1524000" cy="1752600"/>
        </a:xfrm>
        <a:prstGeom prst="wedgeRoundRectCallout">
          <a:avLst>
            <a:gd name="adj1" fmla="val -85833"/>
            <a:gd name="adj2" fmla="val 8828"/>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18288" tIns="0" rIns="0" bIns="0" anchor="ctr"/>
        <a:p>
          <a:pPr algn="ctr">
            <a:defRPr/>
          </a:pPr>
          <a:r>
            <a:rPr lang="en-US" cap="none" sz="1100" b="0" i="0" u="none" baseline="0">
              <a:solidFill>
                <a:srgbClr val="000000"/>
              </a:solidFill>
            </a:rPr>
            <a:t>One of the world’s Best Sellers in Personal Finance and one of the earliest books I read. Good book but not everything relevant for Indian Audience</a:t>
          </a:r>
        </a:p>
      </xdr:txBody>
    </xdr:sp>
    <xdr:clientData/>
  </xdr:twoCellAnchor>
  <xdr:twoCellAnchor>
    <xdr:from>
      <xdr:col>18</xdr:col>
      <xdr:colOff>295275</xdr:colOff>
      <xdr:row>61</xdr:row>
      <xdr:rowOff>57150</xdr:rowOff>
    </xdr:from>
    <xdr:to>
      <xdr:col>22</xdr:col>
      <xdr:colOff>28575</xdr:colOff>
      <xdr:row>68</xdr:row>
      <xdr:rowOff>95250</xdr:rowOff>
    </xdr:to>
    <xdr:sp>
      <xdr:nvSpPr>
        <xdr:cNvPr id="29" name="Rounded Rectangular Callout 40"/>
        <xdr:cNvSpPr>
          <a:spLocks/>
        </xdr:cNvSpPr>
      </xdr:nvSpPr>
      <xdr:spPr>
        <a:xfrm>
          <a:off x="13144500" y="12134850"/>
          <a:ext cx="1524000" cy="1752600"/>
        </a:xfrm>
        <a:prstGeom prst="wedgeRoundRectCallout">
          <a:avLst>
            <a:gd name="adj1" fmla="val -85833"/>
            <a:gd name="adj2" fmla="val 8828"/>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18288" tIns="0" rIns="0" bIns="0" anchor="ctr"/>
        <a:p>
          <a:pPr algn="ctr">
            <a:defRPr/>
          </a:pPr>
          <a:r>
            <a:rPr lang="en-US" cap="none" sz="1100" b="0" i="0" u="none" baseline="0">
              <a:solidFill>
                <a:srgbClr val="000000"/>
              </a:solidFill>
            </a:rPr>
            <a:t>Authored by Manoj Arora, an engineer by profession, is a gold medalist from Aligarh Muslim University</a:t>
          </a:r>
        </a:p>
      </xdr:txBody>
    </xdr:sp>
    <xdr:clientData/>
  </xdr:twoCellAnchor>
  <xdr:twoCellAnchor>
    <xdr:from>
      <xdr:col>18</xdr:col>
      <xdr:colOff>38100</xdr:colOff>
      <xdr:row>0</xdr:row>
      <xdr:rowOff>38100</xdr:rowOff>
    </xdr:from>
    <xdr:to>
      <xdr:col>25</xdr:col>
      <xdr:colOff>257175</xdr:colOff>
      <xdr:row>1</xdr:row>
      <xdr:rowOff>257175</xdr:rowOff>
    </xdr:to>
    <xdr:sp>
      <xdr:nvSpPr>
        <xdr:cNvPr id="30" name="Rounded Rectangle 42"/>
        <xdr:cNvSpPr>
          <a:spLocks/>
        </xdr:cNvSpPr>
      </xdr:nvSpPr>
      <xdr:spPr>
        <a:xfrm>
          <a:off x="12887325" y="38100"/>
          <a:ext cx="3352800" cy="5143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Clicking on Books Image would take you to Amazon.in where you can buy these books online.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naplan.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4"/>
  <sheetViews>
    <sheetView showGridLines="0" tabSelected="1" zoomScaleSheetLayoutView="80" zoomScalePageLayoutView="0" workbookViewId="0" topLeftCell="A1">
      <pane ySplit="2" topLeftCell="A3" activePane="bottomLeft" state="frozen"/>
      <selection pane="topLeft" activeCell="A1" sqref="A1"/>
      <selection pane="bottomLeft" activeCell="B13" sqref="B13"/>
    </sheetView>
  </sheetViews>
  <sheetFormatPr defaultColWidth="9.140625" defaultRowHeight="12.75"/>
  <cols>
    <col min="1" max="1" width="1.1484375" style="16" bestFit="1" customWidth="1"/>
    <col min="2" max="2" width="65.7109375" style="4" customWidth="1"/>
    <col min="3" max="3" width="11.140625" style="4" bestFit="1" customWidth="1"/>
    <col min="4" max="4" width="9.57421875" style="4" bestFit="1" customWidth="1"/>
    <col min="5" max="5" width="12.7109375" style="4" bestFit="1" customWidth="1"/>
    <col min="6" max="10" width="6.7109375" style="16" bestFit="1" customWidth="1"/>
    <col min="11" max="11" width="9.28125" style="16" bestFit="1" customWidth="1"/>
    <col min="12" max="12" width="9.28125" style="16" customWidth="1"/>
    <col min="13" max="25" width="6.7109375" style="16" bestFit="1" customWidth="1"/>
    <col min="26" max="27" width="6.7109375" style="4" bestFit="1" customWidth="1"/>
    <col min="28" max="28" width="28.7109375" style="4" hidden="1" customWidth="1"/>
    <col min="29" max="29" width="7.140625" style="4" hidden="1" customWidth="1"/>
    <col min="30" max="30" width="10.00390625" style="4" hidden="1" customWidth="1"/>
    <col min="31" max="31" width="11.8515625" style="4" hidden="1" customWidth="1"/>
    <col min="32" max="32" width="11.7109375" style="4" hidden="1" customWidth="1"/>
    <col min="33" max="33" width="11.8515625" style="4" hidden="1" customWidth="1"/>
    <col min="34" max="34" width="11.00390625" style="4" customWidth="1"/>
    <col min="35" max="35" width="11.00390625" style="4" bestFit="1" customWidth="1"/>
    <col min="36" max="36" width="9.140625" style="4" bestFit="1" customWidth="1"/>
    <col min="37" max="40" width="9.140625" style="4" customWidth="1"/>
    <col min="41" max="41" width="0" style="4" hidden="1" customWidth="1"/>
    <col min="42" max="16384" width="9.140625" style="4" customWidth="1"/>
  </cols>
  <sheetData>
    <row r="1" spans="1:25" s="7" customFormat="1" ht="23.25" customHeight="1" thickBot="1">
      <c r="A1" s="16"/>
      <c r="B1" s="50" t="s">
        <v>86</v>
      </c>
      <c r="C1" s="50"/>
      <c r="D1" s="50"/>
      <c r="E1" s="50"/>
      <c r="F1" s="16"/>
      <c r="G1" s="16"/>
      <c r="H1" s="16"/>
      <c r="I1" s="16"/>
      <c r="J1" s="16"/>
      <c r="K1" s="16"/>
      <c r="L1" s="16"/>
      <c r="M1" s="16"/>
      <c r="N1" s="16"/>
      <c r="O1" s="16"/>
      <c r="P1" s="16"/>
      <c r="Q1" s="16"/>
      <c r="R1" s="16"/>
      <c r="S1" s="16"/>
      <c r="T1" s="16"/>
      <c r="U1" s="16"/>
      <c r="V1" s="16"/>
      <c r="W1" s="16"/>
      <c r="X1" s="16"/>
      <c r="Y1" s="16"/>
    </row>
    <row r="2" spans="1:25" s="7" customFormat="1" ht="23.25" customHeight="1" thickBot="1">
      <c r="A2" s="16"/>
      <c r="B2" s="51" t="s">
        <v>0</v>
      </c>
      <c r="C2" s="51"/>
      <c r="D2" s="51"/>
      <c r="E2" s="51"/>
      <c r="F2" s="41"/>
      <c r="G2" s="4"/>
      <c r="H2" s="4"/>
      <c r="I2" s="4"/>
      <c r="J2" s="4"/>
      <c r="K2" s="16"/>
      <c r="L2" s="16"/>
      <c r="M2" s="67" t="s">
        <v>87</v>
      </c>
      <c r="N2" s="68"/>
      <c r="O2" s="68"/>
      <c r="P2" s="68"/>
      <c r="Q2" s="68"/>
      <c r="R2" s="69"/>
      <c r="S2" s="16"/>
      <c r="T2" s="16"/>
      <c r="U2" s="16"/>
      <c r="V2" s="16"/>
      <c r="W2" s="16"/>
      <c r="X2" s="16"/>
      <c r="Y2" s="16"/>
    </row>
    <row r="3" spans="2:33" ht="15">
      <c r="B3" s="28" t="s">
        <v>56</v>
      </c>
      <c r="C3" s="61" t="s">
        <v>58</v>
      </c>
      <c r="D3" s="62"/>
      <c r="E3" s="63"/>
      <c r="AB3" s="8" t="s">
        <v>1</v>
      </c>
      <c r="AC3" s="9" t="s">
        <v>2</v>
      </c>
      <c r="AD3" s="9" t="s">
        <v>3</v>
      </c>
      <c r="AE3" s="9" t="s">
        <v>4</v>
      </c>
      <c r="AF3" s="9" t="s">
        <v>5</v>
      </c>
      <c r="AG3" s="9" t="s">
        <v>6</v>
      </c>
    </row>
    <row r="4" spans="2:33" ht="15">
      <c r="B4" s="29" t="s">
        <v>57</v>
      </c>
      <c r="C4" s="64" t="s">
        <v>59</v>
      </c>
      <c r="D4" s="65"/>
      <c r="E4" s="66"/>
      <c r="AB4" s="8"/>
      <c r="AC4" s="9"/>
      <c r="AD4" s="9"/>
      <c r="AE4" s="9"/>
      <c r="AF4" s="9"/>
      <c r="AG4" s="9"/>
    </row>
    <row r="5" spans="2:33" ht="12.75">
      <c r="B5" s="30"/>
      <c r="C5" s="17"/>
      <c r="D5" s="18"/>
      <c r="E5" s="31"/>
      <c r="AB5" s="8"/>
      <c r="AC5" s="9"/>
      <c r="AD5" s="9"/>
      <c r="AE5" s="9"/>
      <c r="AF5" s="9"/>
      <c r="AG5" s="9"/>
    </row>
    <row r="6" spans="2:33" ht="21.75">
      <c r="B6" s="30"/>
      <c r="C6" s="5" t="s">
        <v>7</v>
      </c>
      <c r="D6" s="42">
        <v>29866</v>
      </c>
      <c r="E6" s="31"/>
      <c r="G6" s="27">
        <v>41729</v>
      </c>
      <c r="K6" s="27"/>
      <c r="L6" s="27"/>
      <c r="R6" s="70" t="s">
        <v>88</v>
      </c>
      <c r="AB6" s="8" t="s">
        <v>8</v>
      </c>
      <c r="AC6" s="10">
        <f>AG6*AF6</f>
        <v>0</v>
      </c>
      <c r="AD6" s="10">
        <v>200000</v>
      </c>
      <c r="AE6" s="10"/>
      <c r="AF6" s="11">
        <f>AD6</f>
        <v>200000</v>
      </c>
      <c r="AG6" s="12">
        <v>0</v>
      </c>
    </row>
    <row r="7" spans="2:33" ht="13.5" thickBot="1">
      <c r="B7" s="30"/>
      <c r="C7" s="6" t="s">
        <v>9</v>
      </c>
      <c r="D7" s="1">
        <f>DATEDIF(D6,G6,"Y")</f>
        <v>32</v>
      </c>
      <c r="E7" s="31"/>
      <c r="AB7" s="8" t="s">
        <v>10</v>
      </c>
      <c r="AC7" s="10">
        <f>MAX(0,MIN(AG7*AF7,AG7*AE7))</f>
        <v>30000</v>
      </c>
      <c r="AD7" s="10">
        <v>500000</v>
      </c>
      <c r="AE7" s="10">
        <f>AD7-AD6</f>
        <v>300000</v>
      </c>
      <c r="AF7" s="11">
        <f>E58-AF6</f>
        <v>305938</v>
      </c>
      <c r="AG7" s="12">
        <v>0.1</v>
      </c>
    </row>
    <row r="8" spans="2:41" ht="16.5" thickBot="1" thickTop="1">
      <c r="B8" s="21" t="s">
        <v>11</v>
      </c>
      <c r="C8" s="43">
        <v>1000000</v>
      </c>
      <c r="D8" s="2"/>
      <c r="E8" s="22">
        <f>C8</f>
        <v>1000000</v>
      </c>
      <c r="AB8" s="8" t="s">
        <v>12</v>
      </c>
      <c r="AC8" s="10">
        <f>MAX(0,MIN(AG8*AF8,AG8*AE8))</f>
        <v>1187.6000000000001</v>
      </c>
      <c r="AD8" s="10">
        <v>1000000</v>
      </c>
      <c r="AE8" s="10">
        <f>AD8-AD7</f>
        <v>500000</v>
      </c>
      <c r="AF8" s="10">
        <f>AF7-AE7</f>
        <v>5938</v>
      </c>
      <c r="AG8" s="12">
        <v>0.2</v>
      </c>
      <c r="AO8" s="16" t="s">
        <v>61</v>
      </c>
    </row>
    <row r="9" spans="2:41" ht="16.5" thickBot="1" thickTop="1">
      <c r="B9" s="21" t="s">
        <v>13</v>
      </c>
      <c r="C9" s="2"/>
      <c r="D9" s="2"/>
      <c r="E9" s="22">
        <f>-SUM(D10,D15,D16,D17)</f>
        <v>-191862</v>
      </c>
      <c r="M9" s="19"/>
      <c r="AB9" s="8" t="s">
        <v>14</v>
      </c>
      <c r="AC9" s="10">
        <f>MAX(0,MIN(AG9*AF9,AG9*AE9))</f>
        <v>0</v>
      </c>
      <c r="AD9" s="10"/>
      <c r="AE9" s="13">
        <f>'tax clculator'!E58-AD8</f>
        <v>-494062</v>
      </c>
      <c r="AF9" s="14">
        <f>AF8-AE8</f>
        <v>-494062</v>
      </c>
      <c r="AG9" s="12">
        <v>0.30000000000000004</v>
      </c>
      <c r="AO9" s="16" t="s">
        <v>62</v>
      </c>
    </row>
    <row r="10" spans="2:33" ht="15.75" thickTop="1">
      <c r="B10" s="32" t="s">
        <v>31</v>
      </c>
      <c r="C10" s="2"/>
      <c r="D10" s="3">
        <f>MIN(D12:D14)</f>
        <v>191862</v>
      </c>
      <c r="E10" s="33"/>
      <c r="AB10" s="8" t="s">
        <v>15</v>
      </c>
      <c r="AC10" s="15">
        <f>SUM(AC6:AC9)</f>
        <v>31187.6</v>
      </c>
      <c r="AD10" s="10"/>
      <c r="AE10" s="10"/>
      <c r="AF10" s="10"/>
      <c r="AG10" s="12"/>
    </row>
    <row r="11" spans="2:5" ht="15">
      <c r="B11" s="47" t="s">
        <v>32</v>
      </c>
      <c r="C11" s="44" t="s">
        <v>61</v>
      </c>
      <c r="D11" s="2"/>
      <c r="E11" s="33"/>
    </row>
    <row r="12" spans="2:33" ht="15">
      <c r="B12" s="47" t="s">
        <v>33</v>
      </c>
      <c r="C12" s="45">
        <v>383724</v>
      </c>
      <c r="D12" s="3">
        <f>IF(UPPER(C11)=AO8,C12*0.5,C12*0.4)</f>
        <v>191862</v>
      </c>
      <c r="E12" s="33"/>
      <c r="AB12" s="8" t="s">
        <v>16</v>
      </c>
      <c r="AC12" s="9" t="s">
        <v>2</v>
      </c>
      <c r="AD12" s="9" t="s">
        <v>3</v>
      </c>
      <c r="AE12" s="9" t="s">
        <v>4</v>
      </c>
      <c r="AF12" s="9" t="s">
        <v>5</v>
      </c>
      <c r="AG12" s="9" t="s">
        <v>6</v>
      </c>
    </row>
    <row r="13" spans="2:33" ht="15">
      <c r="B13" s="47" t="s">
        <v>34</v>
      </c>
      <c r="C13" s="45">
        <v>231000</v>
      </c>
      <c r="D13" s="3">
        <f>C13-0.1*C12</f>
        <v>192627.6</v>
      </c>
      <c r="E13" s="33"/>
      <c r="AB13" s="8" t="s">
        <v>17</v>
      </c>
      <c r="AC13" s="10">
        <f>AG13*AF13</f>
        <v>0</v>
      </c>
      <c r="AD13" s="10">
        <v>250000</v>
      </c>
      <c r="AE13" s="10"/>
      <c r="AF13" s="10">
        <f>AD13</f>
        <v>250000</v>
      </c>
      <c r="AG13" s="12">
        <v>0</v>
      </c>
    </row>
    <row r="14" spans="2:33" ht="15">
      <c r="B14" s="47" t="s">
        <v>35</v>
      </c>
      <c r="C14" s="45">
        <v>231000</v>
      </c>
      <c r="D14" s="3">
        <f>C14</f>
        <v>231000</v>
      </c>
      <c r="E14" s="33"/>
      <c r="AB14" s="8" t="s">
        <v>18</v>
      </c>
      <c r="AC14" s="10">
        <f>MAX(0,MIN(AG14*AF14,AG14*AE14))</f>
        <v>25000</v>
      </c>
      <c r="AD14" s="10">
        <v>500000</v>
      </c>
      <c r="AE14" s="10">
        <f>AD14-AD13</f>
        <v>250000</v>
      </c>
      <c r="AF14" s="13">
        <f>'tax clculator'!E58-AF13</f>
        <v>255938</v>
      </c>
      <c r="AG14" s="12">
        <v>0.1</v>
      </c>
    </row>
    <row r="15" spans="2:33" ht="15">
      <c r="B15" s="32" t="s">
        <v>36</v>
      </c>
      <c r="C15" s="45">
        <v>0</v>
      </c>
      <c r="D15" s="3">
        <f>MAX(MIN(C15,12*800),0)</f>
        <v>0</v>
      </c>
      <c r="E15" s="33"/>
      <c r="AB15" s="8" t="s">
        <v>12</v>
      </c>
      <c r="AC15" s="10">
        <f>MAX(0,MIN(AG15*AF15,AG15*AE15))</f>
        <v>1187.6000000000001</v>
      </c>
      <c r="AD15" s="10">
        <v>1000000</v>
      </c>
      <c r="AE15" s="10">
        <f>AD15-AD14</f>
        <v>500000</v>
      </c>
      <c r="AF15" s="10">
        <f>AF14-AE14</f>
        <v>5938</v>
      </c>
      <c r="AG15" s="12">
        <v>0.2</v>
      </c>
    </row>
    <row r="16" spans="2:33" ht="15">
      <c r="B16" s="32" t="s">
        <v>37</v>
      </c>
      <c r="C16" s="45">
        <v>0</v>
      </c>
      <c r="D16" s="3">
        <f>C16</f>
        <v>0</v>
      </c>
      <c r="E16" s="33"/>
      <c r="AB16" s="8" t="s">
        <v>14</v>
      </c>
      <c r="AC16" s="10">
        <f>MAX(0,MIN(AG16*AF16,AG16*AE16))</f>
        <v>0</v>
      </c>
      <c r="AD16" s="10"/>
      <c r="AE16" s="13">
        <f>'tax clculator'!E58-AD15</f>
        <v>-494062</v>
      </c>
      <c r="AF16" s="10">
        <f>AF15-AE15</f>
        <v>-494062</v>
      </c>
      <c r="AG16" s="12">
        <v>0.30000000000000004</v>
      </c>
    </row>
    <row r="17" spans="2:33" ht="15.75" thickBot="1">
      <c r="B17" s="32" t="s">
        <v>38</v>
      </c>
      <c r="C17" s="45">
        <v>0</v>
      </c>
      <c r="D17" s="3">
        <f>C17</f>
        <v>0</v>
      </c>
      <c r="E17" s="33"/>
      <c r="AB17" s="8" t="s">
        <v>15</v>
      </c>
      <c r="AC17" s="15">
        <f>SUM(AC13:AC16)</f>
        <v>26187.6</v>
      </c>
      <c r="AD17" s="10"/>
      <c r="AE17" s="10"/>
      <c r="AF17" s="10"/>
      <c r="AG17" s="12"/>
    </row>
    <row r="18" spans="2:5" ht="16.5" thickBot="1" thickTop="1">
      <c r="B18" s="21" t="s">
        <v>19</v>
      </c>
      <c r="C18" s="2"/>
      <c r="D18" s="2"/>
      <c r="E18" s="22">
        <f>SUM(E8:E9)</f>
        <v>808138</v>
      </c>
    </row>
    <row r="19" spans="2:33" ht="16.5" thickBot="1" thickTop="1">
      <c r="B19" s="21" t="s">
        <v>20</v>
      </c>
      <c r="C19" s="2"/>
      <c r="D19" s="3">
        <f>SUM(C21:C26)</f>
        <v>100000</v>
      </c>
      <c r="E19" s="22">
        <f>D19</f>
        <v>100000</v>
      </c>
      <c r="AB19" s="8" t="s">
        <v>21</v>
      </c>
      <c r="AC19" s="9" t="s">
        <v>2</v>
      </c>
      <c r="AD19" s="9" t="s">
        <v>3</v>
      </c>
      <c r="AE19" s="9" t="s">
        <v>4</v>
      </c>
      <c r="AF19" s="9" t="s">
        <v>5</v>
      </c>
      <c r="AG19" s="9" t="s">
        <v>6</v>
      </c>
    </row>
    <row r="20" spans="2:33" ht="13.5" thickTop="1">
      <c r="B20" s="32" t="s">
        <v>39</v>
      </c>
      <c r="C20" s="2"/>
      <c r="D20" s="2"/>
      <c r="E20" s="33"/>
      <c r="AB20" s="8" t="s">
        <v>22</v>
      </c>
      <c r="AC20" s="10">
        <f>AG20*AF20</f>
        <v>0</v>
      </c>
      <c r="AD20" s="10">
        <v>500000</v>
      </c>
      <c r="AE20" s="10"/>
      <c r="AF20" s="10">
        <f>AD20</f>
        <v>500000</v>
      </c>
      <c r="AG20" s="12">
        <v>0</v>
      </c>
    </row>
    <row r="21" spans="2:33" ht="15">
      <c r="B21" s="47" t="s">
        <v>40</v>
      </c>
      <c r="C21" s="45">
        <v>0</v>
      </c>
      <c r="D21" s="2"/>
      <c r="E21" s="33"/>
      <c r="AB21" s="8" t="s">
        <v>12</v>
      </c>
      <c r="AC21" s="10">
        <f>MAX(0,MIN(AG21*AF21,AG21*AE21))</f>
        <v>1187.6000000000001</v>
      </c>
      <c r="AD21" s="10">
        <v>1000000</v>
      </c>
      <c r="AE21" s="10">
        <f>AD21-AD20</f>
        <v>500000</v>
      </c>
      <c r="AF21" s="13">
        <f>'tax clculator'!E58-AF20</f>
        <v>5938</v>
      </c>
      <c r="AG21" s="12">
        <v>0.2</v>
      </c>
    </row>
    <row r="22" spans="2:33" ht="15">
      <c r="B22" s="47" t="s">
        <v>41</v>
      </c>
      <c r="C22" s="45">
        <v>0</v>
      </c>
      <c r="D22" s="2"/>
      <c r="E22" s="33"/>
      <c r="AB22" s="8" t="s">
        <v>23</v>
      </c>
      <c r="AC22" s="10">
        <f>MAX(0,MIN(AG22*AF22,AG22*AE22))</f>
        <v>0</v>
      </c>
      <c r="AD22" s="10"/>
      <c r="AE22" s="10">
        <f>AD22-AD21</f>
        <v>-1000000</v>
      </c>
      <c r="AF22" s="10">
        <f>AF21-AE21</f>
        <v>-494062</v>
      </c>
      <c r="AG22" s="12">
        <v>0.3</v>
      </c>
    </row>
    <row r="23" spans="2:33" ht="15">
      <c r="B23" s="47" t="s">
        <v>46</v>
      </c>
      <c r="C23" s="45">
        <v>0</v>
      </c>
      <c r="D23" s="2"/>
      <c r="E23" s="33"/>
      <c r="AB23" s="8" t="s">
        <v>15</v>
      </c>
      <c r="AC23" s="15">
        <f>SUM(AC20:AC22)</f>
        <v>1187.6000000000001</v>
      </c>
      <c r="AD23" s="10"/>
      <c r="AE23" s="10"/>
      <c r="AF23" s="10"/>
      <c r="AG23" s="12"/>
    </row>
    <row r="24" spans="2:5" ht="15">
      <c r="B24" s="47" t="s">
        <v>42</v>
      </c>
      <c r="C24" s="45">
        <v>0</v>
      </c>
      <c r="D24" s="2"/>
      <c r="E24" s="33"/>
    </row>
    <row r="25" spans="2:5" ht="15">
      <c r="B25" s="32" t="s">
        <v>43</v>
      </c>
      <c r="C25" s="45">
        <v>0</v>
      </c>
      <c r="D25" s="2"/>
      <c r="E25" s="33"/>
    </row>
    <row r="26" spans="2:5" ht="15.75" thickBot="1">
      <c r="B26" s="32" t="s">
        <v>44</v>
      </c>
      <c r="C26" s="45">
        <v>100000</v>
      </c>
      <c r="D26" s="2"/>
      <c r="E26" s="33"/>
    </row>
    <row r="27" spans="2:5" ht="16.5" thickBot="1" thickTop="1">
      <c r="B27" s="21" t="s">
        <v>49</v>
      </c>
      <c r="C27" s="2"/>
      <c r="D27" s="2"/>
      <c r="E27" s="22">
        <f>SUM(D28:D30)</f>
        <v>-270000</v>
      </c>
    </row>
    <row r="28" spans="2:5" ht="15.75" thickTop="1">
      <c r="B28" s="49" t="s">
        <v>48</v>
      </c>
      <c r="C28" s="45">
        <v>150000</v>
      </c>
      <c r="D28" s="3">
        <f>-IF(C28&gt;150000,150000,C28)</f>
        <v>-150000</v>
      </c>
      <c r="E28" s="33"/>
    </row>
    <row r="29" spans="2:5" ht="15">
      <c r="B29" s="49" t="s">
        <v>52</v>
      </c>
      <c r="C29" s="45">
        <v>90000</v>
      </c>
      <c r="D29" s="3">
        <f>-IF(C29&gt;100000,100000,C29)</f>
        <v>-90000</v>
      </c>
      <c r="E29" s="33"/>
    </row>
    <row r="30" spans="2:5" ht="15">
      <c r="B30" s="49" t="s">
        <v>60</v>
      </c>
      <c r="C30" s="45">
        <v>35000</v>
      </c>
      <c r="D30" s="3">
        <f>-IF(C30&gt;30000,30000,C30)</f>
        <v>-30000</v>
      </c>
      <c r="E30" s="33"/>
    </row>
    <row r="31" spans="2:5" ht="15.75" thickBot="1">
      <c r="B31" s="21" t="s">
        <v>24</v>
      </c>
      <c r="C31" s="2"/>
      <c r="D31" s="2"/>
      <c r="E31" s="34">
        <f>SUM(E27,E18,E19)</f>
        <v>638138</v>
      </c>
    </row>
    <row r="32" spans="2:5" ht="16.5" thickBot="1" thickTop="1">
      <c r="B32" s="21" t="s">
        <v>45</v>
      </c>
      <c r="C32" s="2"/>
      <c r="D32" s="3">
        <f>IF(SUM(C33:C46)&gt;100001,100000,SUM(C33:C46))</f>
        <v>100000</v>
      </c>
      <c r="E32" s="22">
        <f>-D32</f>
        <v>-100000</v>
      </c>
    </row>
    <row r="33" spans="2:5" ht="15.75" thickTop="1">
      <c r="B33" s="47" t="s">
        <v>63</v>
      </c>
      <c r="C33" s="45">
        <v>41861</v>
      </c>
      <c r="D33" s="2"/>
      <c r="E33" s="33"/>
    </row>
    <row r="34" spans="2:5" ht="15">
      <c r="B34" s="47" t="s">
        <v>64</v>
      </c>
      <c r="C34" s="45">
        <v>20379</v>
      </c>
      <c r="D34" s="2"/>
      <c r="E34" s="33"/>
    </row>
    <row r="35" spans="2:5" ht="15">
      <c r="B35" s="47" t="s">
        <v>65</v>
      </c>
      <c r="C35" s="45">
        <v>0</v>
      </c>
      <c r="D35" s="2"/>
      <c r="E35" s="33"/>
    </row>
    <row r="36" spans="2:5" ht="15">
      <c r="B36" s="47" t="s">
        <v>66</v>
      </c>
      <c r="C36" s="45">
        <v>0</v>
      </c>
      <c r="D36" s="2"/>
      <c r="E36" s="33"/>
    </row>
    <row r="37" spans="2:5" ht="15">
      <c r="B37" s="47" t="s">
        <v>67</v>
      </c>
      <c r="C37" s="45">
        <v>61336</v>
      </c>
      <c r="D37" s="2"/>
      <c r="E37" s="33"/>
    </row>
    <row r="38" spans="2:5" ht="15">
      <c r="B38" s="47" t="s">
        <v>68</v>
      </c>
      <c r="C38" s="45">
        <v>0</v>
      </c>
      <c r="D38" s="2"/>
      <c r="E38" s="33"/>
    </row>
    <row r="39" spans="2:5" ht="15">
      <c r="B39" s="47" t="s">
        <v>69</v>
      </c>
      <c r="C39" s="45">
        <v>0</v>
      </c>
      <c r="D39" s="2"/>
      <c r="E39" s="33"/>
    </row>
    <row r="40" spans="2:5" ht="15">
      <c r="B40" s="47" t="s">
        <v>70</v>
      </c>
      <c r="C40" s="45">
        <v>0</v>
      </c>
      <c r="D40" s="2"/>
      <c r="E40" s="33"/>
    </row>
    <row r="41" spans="2:5" ht="15">
      <c r="B41" s="47" t="s">
        <v>71</v>
      </c>
      <c r="C41" s="45">
        <v>0</v>
      </c>
      <c r="D41" s="2"/>
      <c r="E41" s="33"/>
    </row>
    <row r="42" spans="2:5" ht="15">
      <c r="B42" s="47" t="s">
        <v>72</v>
      </c>
      <c r="C42" s="45">
        <v>0</v>
      </c>
      <c r="D42" s="2"/>
      <c r="E42" s="33"/>
    </row>
    <row r="43" spans="2:5" ht="15">
      <c r="B43" s="47" t="s">
        <v>73</v>
      </c>
      <c r="C43" s="45">
        <v>0</v>
      </c>
      <c r="D43" s="2"/>
      <c r="E43" s="33"/>
    </row>
    <row r="44" spans="2:5" ht="15">
      <c r="B44" s="48" t="s">
        <v>74</v>
      </c>
      <c r="C44" s="45">
        <v>0</v>
      </c>
      <c r="D44" s="2"/>
      <c r="E44" s="33"/>
    </row>
    <row r="45" spans="2:5" ht="15">
      <c r="B45" s="48" t="s">
        <v>75</v>
      </c>
      <c r="C45" s="45">
        <v>0</v>
      </c>
      <c r="D45" s="2"/>
      <c r="E45" s="33"/>
    </row>
    <row r="46" spans="2:5" ht="15.75" thickBot="1">
      <c r="B46" s="47" t="s">
        <v>76</v>
      </c>
      <c r="C46" s="45">
        <v>0</v>
      </c>
      <c r="D46" s="2"/>
      <c r="E46" s="33"/>
    </row>
    <row r="47" spans="2:5" ht="16.5" thickBot="1" thickTop="1">
      <c r="B47" s="21" t="s">
        <v>47</v>
      </c>
      <c r="C47" s="45">
        <v>50000</v>
      </c>
      <c r="D47" s="2"/>
      <c r="E47" s="22">
        <f>-MIN(C47,50000)/2</f>
        <v>-25000</v>
      </c>
    </row>
    <row r="48" spans="2:5" ht="16.5" thickBot="1" thickTop="1">
      <c r="B48" s="21" t="s">
        <v>25</v>
      </c>
      <c r="C48" s="46"/>
      <c r="D48" s="20"/>
      <c r="E48" s="22">
        <f>-SUM(D49:D57)</f>
        <v>-7200</v>
      </c>
    </row>
    <row r="49" spans="2:5" ht="15.75" thickTop="1">
      <c r="B49" s="47" t="s">
        <v>77</v>
      </c>
      <c r="C49" s="45">
        <v>0</v>
      </c>
      <c r="D49" s="3">
        <f>IF(C49&gt;20001,20000,C49)</f>
        <v>0</v>
      </c>
      <c r="E49" s="33"/>
    </row>
    <row r="50" spans="2:5" ht="15">
      <c r="B50" s="47" t="s">
        <v>78</v>
      </c>
      <c r="C50" s="45">
        <v>6200</v>
      </c>
      <c r="D50" s="3">
        <f>IF(C50&gt;20001,20000,C50)</f>
        <v>6200</v>
      </c>
      <c r="E50" s="33"/>
    </row>
    <row r="51" spans="2:5" ht="15">
      <c r="B51" s="47" t="s">
        <v>79</v>
      </c>
      <c r="C51" s="45">
        <v>1000</v>
      </c>
      <c r="D51" s="3">
        <f>C51</f>
        <v>1000</v>
      </c>
      <c r="E51" s="33"/>
    </row>
    <row r="52" spans="2:5" ht="15">
      <c r="B52" s="47" t="s">
        <v>80</v>
      </c>
      <c r="C52" s="45">
        <v>0</v>
      </c>
      <c r="D52" s="3">
        <f>IF(C52&gt;100001,100000,C52)</f>
        <v>0</v>
      </c>
      <c r="E52" s="33"/>
    </row>
    <row r="53" spans="2:5" ht="15">
      <c r="B53" s="47" t="s">
        <v>81</v>
      </c>
      <c r="C53" s="45">
        <v>0</v>
      </c>
      <c r="D53" s="3">
        <f>IF(C53&gt;60001,60000,C53)</f>
        <v>0</v>
      </c>
      <c r="E53" s="33"/>
    </row>
    <row r="54" spans="2:5" ht="15">
      <c r="B54" s="47" t="s">
        <v>82</v>
      </c>
      <c r="C54" s="45">
        <v>0</v>
      </c>
      <c r="D54" s="3">
        <f>C54</f>
        <v>0</v>
      </c>
      <c r="E54" s="33"/>
    </row>
    <row r="55" spans="2:5" ht="15">
      <c r="B55" s="47" t="s">
        <v>83</v>
      </c>
      <c r="C55" s="45">
        <v>0</v>
      </c>
      <c r="D55" s="3">
        <f>IF(C55&gt;2001,2000,C55)</f>
        <v>0</v>
      </c>
      <c r="E55" s="33"/>
    </row>
    <row r="56" spans="2:5" ht="15">
      <c r="B56" s="47" t="s">
        <v>84</v>
      </c>
      <c r="C56" s="45">
        <v>0</v>
      </c>
      <c r="D56" s="3">
        <f>IF(C56&gt;100001,100000,C56)</f>
        <v>0</v>
      </c>
      <c r="E56" s="33"/>
    </row>
    <row r="57" spans="2:5" ht="15">
      <c r="B57" s="47" t="s">
        <v>85</v>
      </c>
      <c r="C57" s="45">
        <v>0</v>
      </c>
      <c r="D57" s="3">
        <f>C57</f>
        <v>0</v>
      </c>
      <c r="E57" s="33"/>
    </row>
    <row r="58" spans="2:5" ht="15">
      <c r="B58" s="21" t="s">
        <v>26</v>
      </c>
      <c r="C58" s="2"/>
      <c r="D58" s="2"/>
      <c r="E58" s="35">
        <f>SUM(E31,E32,E47,E48)</f>
        <v>505938</v>
      </c>
    </row>
    <row r="59" spans="1:25" ht="15">
      <c r="A59" s="4"/>
      <c r="B59" s="21" t="s">
        <v>50</v>
      </c>
      <c r="C59" s="2"/>
      <c r="D59" s="2"/>
      <c r="E59" s="35">
        <f>-IF(SUM(E8,E19,E32,E48)&lt;=500000,2000,0)</f>
        <v>0</v>
      </c>
      <c r="F59" s="4"/>
      <c r="G59" s="4"/>
      <c r="H59" s="4"/>
      <c r="I59" s="4"/>
      <c r="J59" s="4"/>
      <c r="K59" s="4"/>
      <c r="L59" s="4"/>
      <c r="M59" s="4"/>
      <c r="N59" s="4"/>
      <c r="O59" s="4"/>
      <c r="P59" s="4"/>
      <c r="Q59" s="4"/>
      <c r="R59" s="4"/>
      <c r="S59" s="4"/>
      <c r="T59" s="4"/>
      <c r="U59" s="4"/>
      <c r="V59" s="4"/>
      <c r="W59" s="4"/>
      <c r="X59" s="4"/>
      <c r="Y59" s="4"/>
    </row>
    <row r="60" spans="1:5" ht="15">
      <c r="A60" s="4"/>
      <c r="B60" s="32" t="s">
        <v>27</v>
      </c>
      <c r="C60" s="2"/>
      <c r="D60" s="2"/>
      <c r="E60" s="35">
        <f>MAX(SUM(IF(D7&gt;80,'tax clculator'!AC23,(IF(D7&gt;60,'tax clculator'!AC17,'tax clculator'!AC10))),E59),0)</f>
        <v>31187.6</v>
      </c>
    </row>
    <row r="61" spans="1:5" ht="15">
      <c r="A61" s="4"/>
      <c r="B61" s="21" t="s">
        <v>51</v>
      </c>
      <c r="C61" s="2"/>
      <c r="D61" s="2"/>
      <c r="E61" s="35">
        <f>IF(SUM(E8,E19)&gt;=10000000,E60*10%,0)</f>
        <v>0</v>
      </c>
    </row>
    <row r="62" spans="1:5" ht="15.75" thickBot="1">
      <c r="A62" s="4"/>
      <c r="B62" s="32" t="s">
        <v>28</v>
      </c>
      <c r="C62" s="2"/>
      <c r="D62" s="2"/>
      <c r="E62" s="35">
        <f>0.03*SUM(E60,E61)</f>
        <v>935.6279999999999</v>
      </c>
    </row>
    <row r="63" spans="1:5" ht="20.25" thickBot="1" thickTop="1">
      <c r="A63" s="4"/>
      <c r="B63" s="36" t="s">
        <v>29</v>
      </c>
      <c r="C63" s="23"/>
      <c r="D63" s="23"/>
      <c r="E63" s="37">
        <f>SUM(E60:E62)</f>
        <v>32123.228</v>
      </c>
    </row>
    <row r="64" spans="1:5" ht="17.25" thickBot="1" thickTop="1">
      <c r="A64" s="4"/>
      <c r="B64" s="38" t="s">
        <v>30</v>
      </c>
      <c r="C64" s="39"/>
      <c r="D64" s="39"/>
      <c r="E64" s="40">
        <f>E63/(E8+E19)</f>
        <v>0.029202934545454546</v>
      </c>
    </row>
    <row r="65" ht="12.75"/>
    <row r="66" spans="2:5" ht="28.5" customHeight="1">
      <c r="B66" s="52" t="s">
        <v>55</v>
      </c>
      <c r="C66" s="53"/>
      <c r="D66" s="53"/>
      <c r="E66" s="54"/>
    </row>
    <row r="67" spans="2:5" ht="12.75">
      <c r="B67" s="24"/>
      <c r="C67" s="24"/>
      <c r="D67" s="24"/>
      <c r="E67" s="24"/>
    </row>
    <row r="68" spans="2:5" ht="27.75" customHeight="1">
      <c r="B68" s="55" t="s">
        <v>53</v>
      </c>
      <c r="C68" s="56"/>
      <c r="D68" s="56"/>
      <c r="E68" s="57"/>
    </row>
    <row r="69" spans="2:5" ht="12.75">
      <c r="B69" s="25"/>
      <c r="C69" s="20"/>
      <c r="D69" s="20"/>
      <c r="E69" s="26"/>
    </row>
    <row r="70" spans="2:5" ht="38.25" customHeight="1">
      <c r="B70" s="58" t="s">
        <v>54</v>
      </c>
      <c r="C70" s="59"/>
      <c r="D70" s="59"/>
      <c r="E70" s="60"/>
    </row>
    <row r="71" spans="1:28" ht="12.75">
      <c r="A71" s="4"/>
      <c r="AB71" s="12"/>
    </row>
    <row r="72" spans="1:28" ht="12.75">
      <c r="A72" s="4"/>
      <c r="AB72" s="12"/>
    </row>
    <row r="73" spans="1:28" ht="12.75">
      <c r="A73" s="4"/>
      <c r="AB73" s="12"/>
    </row>
    <row r="74" spans="1:28" ht="12.75">
      <c r="A74" s="4"/>
      <c r="AB74" s="12"/>
    </row>
  </sheetData>
  <sheetProtection sheet="1"/>
  <mergeCells count="8">
    <mergeCell ref="M2:R2"/>
    <mergeCell ref="B1:E1"/>
    <mergeCell ref="B2:E2"/>
    <mergeCell ref="B66:E66"/>
    <mergeCell ref="B68:E68"/>
    <mergeCell ref="B70:E70"/>
    <mergeCell ref="C3:E3"/>
    <mergeCell ref="C4:E4"/>
  </mergeCells>
  <dataValidations count="1">
    <dataValidation type="list" allowBlank="1" showInputMessage="1" showErrorMessage="1" sqref="C11">
      <formula1>$AO$8:$AO$9</formula1>
    </dataValidation>
  </dataValidations>
  <hyperlinks>
    <hyperlink ref="B2" r:id="rId1" display="www.ApnaPlan.com"/>
  </hyperlinks>
  <printOptions/>
  <pageMargins left="0.7875" right="0.7875" top="1.025" bottom="1.025" header="0.7875" footer="0.7875"/>
  <pageSetup firstPageNumber="1" useFirstPageNumber="1" horizontalDpi="300" verticalDpi="300" orientation="portrait" scale="82"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akuma68</cp:lastModifiedBy>
  <cp:lastPrinted>2013-02-28T11:06:07Z</cp:lastPrinted>
  <dcterms:created xsi:type="dcterms:W3CDTF">2013-02-27T18:41:34Z</dcterms:created>
  <dcterms:modified xsi:type="dcterms:W3CDTF">2014-05-31T10:03:10Z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PAuthor">
    <vt:lpwstr>amit kumar</vt:lpwstr>
  </property>
  <property fmtid="{D5CDD505-2E9C-101B-9397-08002B2CF9AE}" pid="3" name="AXPDataClassification">
    <vt:lpwstr>AXP Public</vt:lpwstr>
  </property>
  <property fmtid="{D5CDD505-2E9C-101B-9397-08002B2CF9AE}" pid="4" name="AXPDataClassificationForSearch">
    <vt:lpwstr>AXPPublic_UniqueSearchString</vt:lpwstr>
  </property>
</Properties>
</file>